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vsb-my.sharepoint.com/personal/pob0008_vsb_cz/Documents/VZ/145 Demolice ADC/Zadávací dokumentace/Rozpočet a výkaz výměr/"/>
    </mc:Choice>
  </mc:AlternateContent>
  <xr:revisionPtr revIDLastSave="6" documentId="11_8ADB3C1B8AFCA9AA8AB16A1F63CECD28EBDDC91C" xr6:coauthVersionLast="47" xr6:coauthVersionMax="47" xr10:uidLastSave="{4F2AF4D1-3219-42AB-A467-8B9A7EA2ACDD}"/>
  <bookViews>
    <workbookView xWindow="28680" yWindow="-120" windowWidth="29040" windowHeight="15720" activeTab="1" xr2:uid="{00000000-000D-0000-FFFF-FFFF00000000}"/>
  </bookViews>
  <sheets>
    <sheet name="Rekapitulace stavby" sheetId="1" r:id="rId1"/>
    <sheet name="D.1 - Dokumentace BP" sheetId="2" r:id="rId2"/>
  </sheets>
  <definedNames>
    <definedName name="_xlnm._FilterDatabase" localSheetId="1" hidden="1">'D.1 - Dokumentace BP'!$C$127:$K$193</definedName>
    <definedName name="_xlnm.Print_Titles" localSheetId="1">'D.1 - Dokumentace BP'!$127:$127</definedName>
    <definedName name="_xlnm.Print_Titles" localSheetId="0">'Rekapitulace stavby'!$92:$92</definedName>
    <definedName name="_xlnm.Print_Area" localSheetId="1">'D.1 - Dokumentace BP'!$C$4:$J$39,'D.1 - Dokumentace BP'!$C$50:$J$76,'D.1 - Dokumentace BP'!$C$82:$J$109,'D.1 - Dokumentace BP'!$C$115:$K$193</definedName>
    <definedName name="_xlnm.Print_Area" localSheetId="0">'Rekapitulace stavby'!$D$4:$AO$76,'Rekapitulace stavby'!$C$82:$AQ$96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2" l="1"/>
  <c r="J36" i="2"/>
  <c r="AY95" i="1" s="1"/>
  <c r="J35" i="2"/>
  <c r="AX95" i="1"/>
  <c r="BI192" i="2"/>
  <c r="BH192" i="2"/>
  <c r="BG192" i="2"/>
  <c r="BF192" i="2"/>
  <c r="T192" i="2"/>
  <c r="T191" i="2" s="1"/>
  <c r="R192" i="2"/>
  <c r="R191" i="2"/>
  <c r="P192" i="2"/>
  <c r="P191" i="2" s="1"/>
  <c r="BI189" i="2"/>
  <c r="BH189" i="2"/>
  <c r="BG189" i="2"/>
  <c r="BF189" i="2"/>
  <c r="T189" i="2"/>
  <c r="T188" i="2"/>
  <c r="R189" i="2"/>
  <c r="R188" i="2" s="1"/>
  <c r="P189" i="2"/>
  <c r="P188" i="2" s="1"/>
  <c r="BI186" i="2"/>
  <c r="BH186" i="2"/>
  <c r="BG186" i="2"/>
  <c r="BF186" i="2"/>
  <c r="T186" i="2"/>
  <c r="R186" i="2"/>
  <c r="P186" i="2"/>
  <c r="BI184" i="2"/>
  <c r="BH184" i="2"/>
  <c r="BG184" i="2"/>
  <c r="BF184" i="2"/>
  <c r="T184" i="2"/>
  <c r="R184" i="2"/>
  <c r="P184" i="2"/>
  <c r="BI181" i="2"/>
  <c r="BH181" i="2"/>
  <c r="BG181" i="2"/>
  <c r="BF181" i="2"/>
  <c r="T181" i="2"/>
  <c r="R181" i="2"/>
  <c r="P181" i="2"/>
  <c r="BI179" i="2"/>
  <c r="BH179" i="2"/>
  <c r="BG179" i="2"/>
  <c r="BF179" i="2"/>
  <c r="T179" i="2"/>
  <c r="R179" i="2"/>
  <c r="P179" i="2"/>
  <c r="BI176" i="2"/>
  <c r="BH176" i="2"/>
  <c r="BG176" i="2"/>
  <c r="BF176" i="2"/>
  <c r="T176" i="2"/>
  <c r="T175" i="2" s="1"/>
  <c r="R176" i="2"/>
  <c r="R175" i="2"/>
  <c r="P176" i="2"/>
  <c r="P175" i="2" s="1"/>
  <c r="BI173" i="2"/>
  <c r="BH173" i="2"/>
  <c r="BG173" i="2"/>
  <c r="BF173" i="2"/>
  <c r="T173" i="2"/>
  <c r="R173" i="2"/>
  <c r="P173" i="2"/>
  <c r="BI171" i="2"/>
  <c r="BH171" i="2"/>
  <c r="BG171" i="2"/>
  <c r="BF171" i="2"/>
  <c r="T171" i="2"/>
  <c r="R171" i="2"/>
  <c r="P171" i="2"/>
  <c r="BI168" i="2"/>
  <c r="BH168" i="2"/>
  <c r="BG168" i="2"/>
  <c r="BF168" i="2"/>
  <c r="T168" i="2"/>
  <c r="R168" i="2"/>
  <c r="P168" i="2"/>
  <c r="BI166" i="2"/>
  <c r="BH166" i="2"/>
  <c r="BG166" i="2"/>
  <c r="BF166" i="2"/>
  <c r="T166" i="2"/>
  <c r="R166" i="2"/>
  <c r="P166" i="2"/>
  <c r="BI165" i="2"/>
  <c r="BH165" i="2"/>
  <c r="BG165" i="2"/>
  <c r="BF165" i="2"/>
  <c r="T165" i="2"/>
  <c r="R165" i="2"/>
  <c r="P165" i="2"/>
  <c r="BI161" i="2"/>
  <c r="BH161" i="2"/>
  <c r="BG161" i="2"/>
  <c r="BF161" i="2"/>
  <c r="T161" i="2"/>
  <c r="R161" i="2"/>
  <c r="P161" i="2"/>
  <c r="BI159" i="2"/>
  <c r="BH159" i="2"/>
  <c r="BG159" i="2"/>
  <c r="BF159" i="2"/>
  <c r="T159" i="2"/>
  <c r="R159" i="2"/>
  <c r="P159" i="2"/>
  <c r="BI154" i="2"/>
  <c r="BH154" i="2"/>
  <c r="BG154" i="2"/>
  <c r="BF154" i="2"/>
  <c r="T154" i="2"/>
  <c r="R154" i="2"/>
  <c r="P154" i="2"/>
  <c r="BI151" i="2"/>
  <c r="BH151" i="2"/>
  <c r="BG151" i="2"/>
  <c r="BF151" i="2"/>
  <c r="T151" i="2"/>
  <c r="R151" i="2"/>
  <c r="P151"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38" i="2"/>
  <c r="BH138" i="2"/>
  <c r="BG138" i="2"/>
  <c r="BF138" i="2"/>
  <c r="T138" i="2"/>
  <c r="R138" i="2"/>
  <c r="P138" i="2"/>
  <c r="BI135" i="2"/>
  <c r="BH135" i="2"/>
  <c r="BG135" i="2"/>
  <c r="BF135" i="2"/>
  <c r="T135" i="2"/>
  <c r="R135" i="2"/>
  <c r="P135" i="2"/>
  <c r="BI134" i="2"/>
  <c r="BH134" i="2"/>
  <c r="BG134" i="2"/>
  <c r="BF134" i="2"/>
  <c r="T134" i="2"/>
  <c r="R134" i="2"/>
  <c r="P134" i="2"/>
  <c r="BI131" i="2"/>
  <c r="BH131" i="2"/>
  <c r="BG131" i="2"/>
  <c r="BF131" i="2"/>
  <c r="T131" i="2"/>
  <c r="R131" i="2"/>
  <c r="P131" i="2"/>
  <c r="J124" i="2"/>
  <c r="F124" i="2"/>
  <c r="F122" i="2"/>
  <c r="E120" i="2"/>
  <c r="J91" i="2"/>
  <c r="F91" i="2"/>
  <c r="F89" i="2"/>
  <c r="E87" i="2"/>
  <c r="J24" i="2"/>
  <c r="E24" i="2"/>
  <c r="J125" i="2"/>
  <c r="J23" i="2"/>
  <c r="J18" i="2"/>
  <c r="E18" i="2"/>
  <c r="F125" i="2"/>
  <c r="J17" i="2"/>
  <c r="J12" i="2"/>
  <c r="J89" i="2"/>
  <c r="E7" i="2"/>
  <c r="E85" i="2" s="1"/>
  <c r="L90" i="1"/>
  <c r="AM90" i="1"/>
  <c r="AM89" i="1"/>
  <c r="L89" i="1"/>
  <c r="AM87" i="1"/>
  <c r="L87" i="1"/>
  <c r="L85" i="1"/>
  <c r="L84" i="1"/>
  <c r="BK192" i="2"/>
  <c r="J131" i="2"/>
  <c r="BK146" i="2"/>
  <c r="J148" i="2"/>
  <c r="J168" i="2"/>
  <c r="BK142" i="2"/>
  <c r="BK168" i="2"/>
  <c r="BK179" i="2"/>
  <c r="BK161" i="2"/>
  <c r="BK165" i="2"/>
  <c r="J134" i="2"/>
  <c r="BK148" i="2"/>
  <c r="J159" i="2"/>
  <c r="J142" i="2"/>
  <c r="BK173" i="2"/>
  <c r="J186" i="2"/>
  <c r="J144" i="2"/>
  <c r="BK131" i="2"/>
  <c r="BK181" i="2"/>
  <c r="J173" i="2"/>
  <c r="J181" i="2"/>
  <c r="J161" i="2"/>
  <c r="J189" i="2"/>
  <c r="BK166" i="2"/>
  <c r="BK176" i="2"/>
  <c r="J184" i="2"/>
  <c r="BK189" i="2"/>
  <c r="AS94" i="1"/>
  <c r="J151" i="2"/>
  <c r="J165" i="2"/>
  <c r="BK159" i="2"/>
  <c r="BK184" i="2"/>
  <c r="J138" i="2"/>
  <c r="BK134" i="2"/>
  <c r="J154" i="2"/>
  <c r="BK135" i="2"/>
  <c r="BK154" i="2"/>
  <c r="BK151" i="2"/>
  <c r="J171" i="2"/>
  <c r="J192" i="2"/>
  <c r="BK171" i="2"/>
  <c r="J179" i="2"/>
  <c r="J135" i="2"/>
  <c r="BK138" i="2"/>
  <c r="J166" i="2"/>
  <c r="BK186" i="2"/>
  <c r="J176" i="2"/>
  <c r="BK144" i="2"/>
  <c r="J146" i="2"/>
  <c r="BK141" i="2" l="1"/>
  <c r="J141" i="2" s="1"/>
  <c r="J99" i="2" s="1"/>
  <c r="P130" i="2"/>
  <c r="BK150" i="2"/>
  <c r="J150" i="2" s="1"/>
  <c r="J100" i="2" s="1"/>
  <c r="R150" i="2"/>
  <c r="BK178" i="2"/>
  <c r="J178" i="2" s="1"/>
  <c r="J105" i="2" s="1"/>
  <c r="BK130" i="2"/>
  <c r="J130" i="2"/>
  <c r="J98" i="2" s="1"/>
  <c r="P141" i="2"/>
  <c r="BK158" i="2"/>
  <c r="J158" i="2" s="1"/>
  <c r="J101" i="2" s="1"/>
  <c r="T170" i="2"/>
  <c r="P178" i="2"/>
  <c r="T130" i="2"/>
  <c r="T158" i="2"/>
  <c r="P170" i="2"/>
  <c r="P183" i="2"/>
  <c r="T141" i="2"/>
  <c r="R158" i="2"/>
  <c r="R178" i="2"/>
  <c r="R183" i="2"/>
  <c r="R130" i="2"/>
  <c r="P150" i="2"/>
  <c r="T150" i="2"/>
  <c r="R170" i="2"/>
  <c r="R169" i="2"/>
  <c r="T178" i="2"/>
  <c r="T183" i="2"/>
  <c r="R141" i="2"/>
  <c r="P158" i="2"/>
  <c r="BK170" i="2"/>
  <c r="J170" i="2" s="1"/>
  <c r="J103" i="2" s="1"/>
  <c r="BK183" i="2"/>
  <c r="J183" i="2" s="1"/>
  <c r="J106" i="2" s="1"/>
  <c r="BK175" i="2"/>
  <c r="J175" i="2"/>
  <c r="J104" i="2" s="1"/>
  <c r="BK191" i="2"/>
  <c r="J191" i="2"/>
  <c r="J108" i="2"/>
  <c r="BK188" i="2"/>
  <c r="J188" i="2" s="1"/>
  <c r="J107" i="2" s="1"/>
  <c r="E118" i="2"/>
  <c r="BE151" i="2"/>
  <c r="BE171" i="2"/>
  <c r="BE173" i="2"/>
  <c r="BE176" i="2"/>
  <c r="BE179" i="2"/>
  <c r="BE181" i="2"/>
  <c r="BE135" i="2"/>
  <c r="BE159" i="2"/>
  <c r="BE161" i="2"/>
  <c r="BE165" i="2"/>
  <c r="F92" i="2"/>
  <c r="J122" i="2"/>
  <c r="BE131" i="2"/>
  <c r="BE134" i="2"/>
  <c r="BE184" i="2"/>
  <c r="J92" i="2"/>
  <c r="BE138" i="2"/>
  <c r="BE142" i="2"/>
  <c r="BE144" i="2"/>
  <c r="BE154" i="2"/>
  <c r="BE168" i="2"/>
  <c r="BE146" i="2"/>
  <c r="BE148" i="2"/>
  <c r="BE186" i="2"/>
  <c r="BE166" i="2"/>
  <c r="BE189" i="2"/>
  <c r="BE192" i="2"/>
  <c r="F36" i="2"/>
  <c r="BC95" i="1" s="1"/>
  <c r="BC94" i="1" s="1"/>
  <c r="W32" i="1" s="1"/>
  <c r="F35" i="2"/>
  <c r="BB95" i="1" s="1"/>
  <c r="BB94" i="1" s="1"/>
  <c r="W31" i="1" s="1"/>
  <c r="J34" i="2"/>
  <c r="AW95" i="1" s="1"/>
  <c r="F37" i="2"/>
  <c r="BD95" i="1" s="1"/>
  <c r="BD94" i="1" s="1"/>
  <c r="W33" i="1" s="1"/>
  <c r="F34" i="2"/>
  <c r="BA95" i="1" s="1"/>
  <c r="BA94" i="1" s="1"/>
  <c r="AW94" i="1" s="1"/>
  <c r="AK30" i="1" s="1"/>
  <c r="T169" i="2" l="1"/>
  <c r="P169" i="2"/>
  <c r="R129" i="2"/>
  <c r="R128" i="2"/>
  <c r="T129" i="2"/>
  <c r="T128" i="2" s="1"/>
  <c r="P129" i="2"/>
  <c r="P128" i="2"/>
  <c r="AU95" i="1" s="1"/>
  <c r="AU94" i="1" s="1"/>
  <c r="BK169" i="2"/>
  <c r="J169" i="2" s="1"/>
  <c r="J102" i="2" s="1"/>
  <c r="BK129" i="2"/>
  <c r="J129" i="2" s="1"/>
  <c r="J97" i="2" s="1"/>
  <c r="AY94" i="1"/>
  <c r="AX94" i="1"/>
  <c r="W30" i="1"/>
  <c r="F33" i="2"/>
  <c r="AZ95" i="1" s="1"/>
  <c r="AZ94" i="1" s="1"/>
  <c r="AV94" i="1" s="1"/>
  <c r="AK29" i="1" s="1"/>
  <c r="J33" i="2"/>
  <c r="AV95" i="1" s="1"/>
  <c r="AT95" i="1" s="1"/>
  <c r="BK128" i="2" l="1"/>
  <c r="J128" i="2" s="1"/>
  <c r="J96" i="2" s="1"/>
  <c r="W29" i="1"/>
  <c r="AT94" i="1"/>
  <c r="J30" i="2" l="1"/>
  <c r="AG95" i="1" s="1"/>
  <c r="AG94" i="1" s="1"/>
  <c r="AK26" i="1" s="1"/>
  <c r="AK35" i="1" s="1"/>
  <c r="AN94" i="1" l="1"/>
  <c r="J39" i="2"/>
  <c r="AN95" i="1"/>
</calcChain>
</file>

<file path=xl/sharedStrings.xml><?xml version="1.0" encoding="utf-8"?>
<sst xmlns="http://schemas.openxmlformats.org/spreadsheetml/2006/main" count="879" uniqueCount="266">
  <si>
    <t>Export Komplet</t>
  </si>
  <si>
    <t/>
  </si>
  <si>
    <t>2.0</t>
  </si>
  <si>
    <t>ZAMOK</t>
  </si>
  <si>
    <t>False</t>
  </si>
  <si>
    <t>{224d57ff-e5c5-43bc-a22f-3f6227b6ed99}</t>
  </si>
  <si>
    <t>0,01</t>
  </si>
  <si>
    <t>21</t>
  </si>
  <si>
    <t>15</t>
  </si>
  <si>
    <t>REKAPITULACE STAVBY</t>
  </si>
  <si>
    <t>v ---  níže se nacházejí doplnkové a pomocné údaje k sestavám  --- v</t>
  </si>
  <si>
    <t>Návod na vyplnění</t>
  </si>
  <si>
    <t>0,001</t>
  </si>
  <si>
    <t>Kód:</t>
  </si>
  <si>
    <t>N22-071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</si>
  <si>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</si>
  <si>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</si>
  <si>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DEMOLICE – AUTOMATIZOVANÉ DOPRAVNÍ CENTRUM OSTRAVA (ADC)</t>
  </si>
  <si>
    <t>KSO:</t>
  </si>
  <si>
    <t>CC-CZ:</t>
  </si>
  <si>
    <t>Místo:</t>
  </si>
  <si>
    <t xml:space="preserve"> </t>
  </si>
  <si>
    <t>Datum:</t>
  </si>
  <si>
    <t>31. 5. 2022</t>
  </si>
  <si>
    <t>Zadavatel:</t>
  </si>
  <si>
    <t>IČ:</t>
  </si>
  <si>
    <t>VYSOKÁ ŠKOLA BÁŇSKÁ – TUO</t>
  </si>
  <si>
    <t>DIČ:</t>
  </si>
  <si>
    <t>Uchazeč:</t>
  </si>
  <si>
    <t>Vyplň údaj</t>
  </si>
  <si>
    <t>Projektant:</t>
  </si>
  <si>
    <t>KANIA a.s.</t>
  </si>
  <si>
    <t>True</t>
  </si>
  <si>
    <t>Zpracovatel:</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</si>
  <si>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</si>
  <si>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</si>
  <si>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</si>
  <si>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</si>
  <si>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</si>
  <si>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</si>
  <si>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</si>
  <si>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</si>
  <si>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</si>
  <si>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</si>
  <si>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</si>
  <si>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</si>
  <si>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</si>
  <si>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</si>
  <si>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</si>
  <si>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</si>
  <si>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</si>
  <si>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</si>
  <si>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</si>
  <si>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</si>
  <si>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</si>
  <si>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</si>
  <si>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</si>
  <si>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</si>
  <si>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</si>
  <si>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</si>
  <si>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</si>
  <si>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</si>
  <si>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</si>
  <si>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</si>
  <si>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</si>
  <si>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</si>
  <si>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</si>
  <si>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</si>
  <si>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</si>
  <si>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</si>
  <si>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</si>
  <si>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</si>
  <si>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</si>
  <si>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</si>
  <si>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</si>
  <si>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</si>
  <si>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</si>
  <si>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</si>
  <si>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</si>
  <si>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</si>
  <si>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</si>
  <si>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t>
  </si>
  <si>
    <t>Dokumentace BP</t>
  </si>
  <si>
    <t>STA</t>
  </si>
  <si>
    <t>1</t>
  </si>
  <si>
    <t>{df9dea3a-810d-40b3-a816-66705878d726}</t>
  </si>
  <si>
    <t>2</t>
  </si>
  <si>
    <t>KRYCÍ LIST SOUPISU PRACÍ</t>
  </si>
  <si>
    <t>Objekt:</t>
  </si>
  <si>
    <t>D.1 - Dokumentace BP</t>
  </si>
  <si>
    <t>REKAPITULACE ČLENĚNÍ SOUPISU PRACÍ</t>
  </si>
  <si>
    <t>Kód dílu - Popis</t>
  </si>
  <si>
    <t>Cena celkem [CZK]</t>
  </si>
  <si>
    <t>Náklady ze soupisu prací</t>
  </si>
  <si>
    <t>-1</t>
  </si>
  <si>
    <t>HSV - Práce a dodávky HSV</t>
  </si>
  <si>
    <t xml:space="preserve">    1 - Zemní práce</t>
  </si>
  <si>
    <t xml:space="preserve">    8 - Trubní a kabelová vedení </t>
  </si>
  <si>
    <t xml:space="preserve">    9 - Ostatní konstrukce a práce, bourání</t>
  </si>
  <si>
    <t xml:space="preserve">    997 - Přesun sutě</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</si>
  <si>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</si>
  <si>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</si>
  <si>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</si>
  <si>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</si>
  <si>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</si>
  <si>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</si>
  <si>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</si>
  <si>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</si>
  <si>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</si>
  <si>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</si>
  <si>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</si>
  <si>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</si>
  <si>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</si>
  <si>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</si>
  <si>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</si>
  <si>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</si>
  <si>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</si>
  <si>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</si>
  <si>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</si>
  <si>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</si>
  <si>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</si>
  <si>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</si>
  <si>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</si>
  <si>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</si>
  <si>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</si>
  <si>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174151101</t>
  </si>
  <si>
    <t>Zásyp jam, šachet rýh nebo kolem objektů sypaninou se zhutněním</t>
  </si>
  <si>
    <t>m3</t>
  </si>
  <si>
    <t>CS ÚRS 2022 01</t>
  </si>
  <si>
    <t>4</t>
  </si>
  <si>
    <t>1751373877</t>
  </si>
  <si>
    <t>VV</t>
  </si>
  <si>
    <t>"spodní stavba" (336,0*1,15)*1,5</t>
  </si>
  <si>
    <t>Součet</t>
  </si>
  <si>
    <t>M</t>
  </si>
  <si>
    <t>58344197R</t>
  </si>
  <si>
    <t xml:space="preserve">externí zásypový, nenamrzavý, zhutnitelný materiál _ specifikace dle PD a TZ </t>
  </si>
  <si>
    <t>CS VLASTNÍ</t>
  </si>
  <si>
    <t>8</t>
  </si>
  <si>
    <t>-1956528784</t>
  </si>
  <si>
    <t>3</t>
  </si>
  <si>
    <t>181111111</t>
  </si>
  <si>
    <t>Plošná úprava terénu do 500 m2 zemina skupiny 1 až 4 nerovnosti přes 50 do 100 mm v rovinně a svahu do 1:5</t>
  </si>
  <si>
    <t>m2</t>
  </si>
  <si>
    <t>-1159626688</t>
  </si>
  <si>
    <t>"viz zastavěná plocha" (336,0)*1,15</t>
  </si>
  <si>
    <t>181951112</t>
  </si>
  <si>
    <t>Úprava pláně v hornině třídy těžitelnosti I skupiny 1 až 3 se zhutněním strojně</t>
  </si>
  <si>
    <t>1016652085</t>
  </si>
  <si>
    <t xml:space="preserve">Trubní a kabelová vedení </t>
  </si>
  <si>
    <t>5</t>
  </si>
  <si>
    <t>800015R01</t>
  </si>
  <si>
    <t>Odpojení technické infrastruktury _  Voda</t>
  </si>
  <si>
    <t>kpl.</t>
  </si>
  <si>
    <t>139879558</t>
  </si>
  <si>
    <t>P</t>
  </si>
  <si>
    <t xml:space="preserve">Poznámka k položce:_x000D_
Kompletní systémové dodávky a provedení dle specifikace PD a TZ včetně všech přímo souvisejících prací/činností a dodávek_x000D_
------------------------------------------------------------------------------------------------------------------------------------------------------_x000D_
Voda_x000D_
Objekt je připojen na areálový rozvod vody. Studená a teplá voda bude odpojena v místě v nejbližší šachtě, případně kolektoru. Odpojení bude provedeno zaslepením potrubí. Zaslepení bude provedeno tak, aby bylo možno se znova napojit novým objektem – popřípadě bude provedena nová přípojka – bude řešeno v samostatné dokumentaci novostavby._x000D_
</t>
  </si>
  <si>
    <t>6</t>
  </si>
  <si>
    <t>800015R02</t>
  </si>
  <si>
    <t xml:space="preserve">Odpojení technické infrastruktury _  Kanalizace </t>
  </si>
  <si>
    <t>401862236</t>
  </si>
  <si>
    <t xml:space="preserve">Poznámka k položce:_x000D_
Kompletní systémové dodávky a provedení dle specifikace PD a TZ včetně všech přímo souvisejících prací/činností a dodávek_x000D_
------------------------------------------------------------------------------------------------------------------------------------------------------_x000D_
Kanalizace_x000D_
Objekt bude odpojen z areálové kanalizační sítě zaslepením potrubí v nejbližší šachtě._x000D_
_x000D_
</t>
  </si>
  <si>
    <t>7</t>
  </si>
  <si>
    <t>800015R03</t>
  </si>
  <si>
    <t>Odpojení technické infrastruktury _  Elektro NN</t>
  </si>
  <si>
    <t>-293042727</t>
  </si>
  <si>
    <t xml:space="preserve">Poznámka k položce:_x000D_
Kompletní systémové dodávky a provedení dle specifikace PD a TZ včetně všech přímo souvisejících prací/činností a dodávek_x000D_
------------------------------------------------------------------------------------------------------------------------------------------------------_x000D_
Elektro NN_x000D_
Objekt bude odpojen z areálového rozvodu nízkého napětí. Pro potřeby demolice bude zřízen staveništní rozvaděč. Odpojení bude provedeno tak, aby bylo možno se znova napojit novým objektem – popřípadě bude provedena nová přípojka – bude řešeno v samostatné dokumentaci novostavby._x000D_
_x000D_
_x000D_
</t>
  </si>
  <si>
    <t>800015R04</t>
  </si>
  <si>
    <t>Odpojení technické infrastruktury _  Sdělovací vedení</t>
  </si>
  <si>
    <t>276696583</t>
  </si>
  <si>
    <t xml:space="preserve">Poznámka k položce:_x000D_
Kompletní systémové dodávky a provedení dle specifikace PD a TZ včetně všech přímo souvisejících prací/činností a dodávek_x000D_
------------------------------------------------------------------------------------------------------------------------------------------------------_x000D_
Sdělovací vedení_x000D_
Před zahájením demolice bude odpojeno_x000D_
_x000D_
_x000D_
_x000D_
</t>
  </si>
  <si>
    <t>9</t>
  </si>
  <si>
    <t>Ostatní konstrukce a práce, bourání</t>
  </si>
  <si>
    <t>961055111</t>
  </si>
  <si>
    <t>Bourání základů ze ŽB</t>
  </si>
  <si>
    <t>1783443129</t>
  </si>
  <si>
    <t>"množství převzato z PD zak.č. 11006, 01/2012_základové pásy" 26,76</t>
  </si>
  <si>
    <t>10</t>
  </si>
  <si>
    <t>98101331R</t>
  </si>
  <si>
    <t>Demolice budov těžkou mechanizací / postupným rozebíráním</t>
  </si>
  <si>
    <t>1626220760</t>
  </si>
  <si>
    <t xml:space="preserve">Poznámka k položce:_x000D_
Kompletní provedení dle specifikace PD a TZ včetně všech přímo souvisejících prací/činností a dodávek_x000D_
JC obsahuje demontáže/demolice kompletních konstrukcí a prvků dle PD a TZ . _x000D_
Součást JC:_x000D_
-postupná demontáž rozvodů ÚT, EL, ZTI_x000D_
-postupná demontáž nenosných konstrukcí (dveře, okna, střešní krytina)_x000D_
-postupná demontáž a likvidace nosných konstrukcí objektů shora dolů_x000D_
-separace materiálu dle kontaminace_x000D_
-v rámci demolic podzemních prostorů je nutno provést pomocné konstrukce, které zabrání případnému sesunutí zeminy do stavební jámy. Bourání bude postupné vždy po určitém úseku, kdy každý odbouraný úsek bude zapažen a jakmile to situace dovolí, vzniklá jáma bude postupně zasypávána zeminou. Pažení bude provedeno z ocelových profilů a výdřevy. Ocelové profily budou vzepřeny systémovými teleskopickými stojkami._x000D_
</t>
  </si>
  <si>
    <t>"rozsah vztažen na obestavěný prostor stavby vč. základové desky, bez základových konstrukcí" 4593,12</t>
  </si>
  <si>
    <t>997</t>
  </si>
  <si>
    <t>Přesun sutě</t>
  </si>
  <si>
    <t>11</t>
  </si>
  <si>
    <t>997013R31</t>
  </si>
  <si>
    <t xml:space="preserve">Poplatek za uložení na skládce (skládkovné) stavebního odpadu bez rozlišení </t>
  </si>
  <si>
    <t>t</t>
  </si>
  <si>
    <t>-844677742</t>
  </si>
  <si>
    <t>Poznámka k položce:_x000D_
Jednotková cena stanovena pro stavební odpad BEZ ROZLIŠENÍ _včetně nebezpečných odpadů._x000D_
----------------------------------------------------------------------------------------------------------------------</t>
  </si>
  <si>
    <t>12</t>
  </si>
  <si>
    <t>997013R32</t>
  </si>
  <si>
    <t xml:space="preserve">Výtěžnost ocelových konstrukcí </t>
  </si>
  <si>
    <t>kg</t>
  </si>
  <si>
    <t>-898018842</t>
  </si>
  <si>
    <t>"množství převzato z PD zak.č. 11006, 01/2012" -36000,0</t>
  </si>
  <si>
    <t>13</t>
  </si>
  <si>
    <t>997321511</t>
  </si>
  <si>
    <t>Vodorovná doprava suti a vybouraných hmot po suchu do 1 km</t>
  </si>
  <si>
    <t>603823358</t>
  </si>
  <si>
    <t>14</t>
  </si>
  <si>
    <t>997321519</t>
  </si>
  <si>
    <t>Příplatek ZKD 1 km vodorovné dopravy suti a vybouraných hmot po suchu</t>
  </si>
  <si>
    <t>994235342</t>
  </si>
  <si>
    <t>1212,504*20 'Přepočtené koeficientem množství</t>
  </si>
  <si>
    <t>997321611</t>
  </si>
  <si>
    <t>Nakládání nebo překládání suti a vybouraných hmot</t>
  </si>
  <si>
    <t>-1192595939</t>
  </si>
  <si>
    <t>VRN</t>
  </si>
  <si>
    <t>VRN1</t>
  </si>
  <si>
    <t>Průzkumné, geodetické a projektové práce</t>
  </si>
  <si>
    <t>16</t>
  </si>
  <si>
    <t>012303000</t>
  </si>
  <si>
    <t>Geodetické práce po výstavbě</t>
  </si>
  <si>
    <t>1024</t>
  </si>
  <si>
    <t>-24643465</t>
  </si>
  <si>
    <t>Poznámka k položce:_x000D_
-zaměření skutečného provedení stavby nebo jejich částí vč. vypracování geometrických plánů a ostatních příslušných protokolů_x000D_
(veškeré nové a upravované stavby/konstrukce , inženýrské a liniové stavby v rámci stavby)_x000D_
VEŠKERÉ FORMY A PŘEDÁNÍ SE ŘÍDÍ PODMÍNKAMI ZADÁVACÍ DOKUMENTACE STAVBY</t>
  </si>
  <si>
    <t>17</t>
  </si>
  <si>
    <t>013244000</t>
  </si>
  <si>
    <t>Dokumentace dílenská pro realizaci stavby</t>
  </si>
  <si>
    <t>1292954957</t>
  </si>
  <si>
    <t>Poznámka k položce:_x000D_
V jednotkové ceně zahrnuty náklady na vypracování :_x000D_
-prováděcí / dílenské dokumentace pro demolici stavby _ technologických postupů / statických přepočtů kcí_x000D_
(v JC jsou také zahrnuty náklady na provedení potřebných stavebních průzkumů)_x000D_
-provádění chemických analýz vzorků bouraných materiálů_x000D_
VEŠKERÉ FORMY A PŘEDÁNÍ SE ŘÍDÍ PODMÍNKAMI ZADÁVACÍ DOKUMENTACE STAVBY</t>
  </si>
  <si>
    <t>VRN2</t>
  </si>
  <si>
    <t>Příprava staveniště</t>
  </si>
  <si>
    <t>18</t>
  </si>
  <si>
    <t>020001000</t>
  </si>
  <si>
    <t xml:space="preserve">Příprava staveniště </t>
  </si>
  <si>
    <t>-878922025</t>
  </si>
  <si>
    <t xml:space="preserve">Poznámka k položce:_x000D_
-Zřízení trvalé, dočasné deponie a mezideponie_x000D_
-zřízení příjezdů a přístupů na staveniště_x000D_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</si>
  <si>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</si>
  <si>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</si>
  <si>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19</t>
  </si>
  <si>
    <t>030001000</t>
  </si>
  <si>
    <t xml:space="preserve">Zařízení staveniště </t>
  </si>
  <si>
    <t>-326430589</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</si>
  <si>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</si>
  <si>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20</t>
  </si>
  <si>
    <t>039002000</t>
  </si>
  <si>
    <t>Zrušení zařízení staveniště</t>
  </si>
  <si>
    <t>-1440890658</t>
  </si>
  <si>
    <t>Poznámka k položce:_x000D_
-náklady zhotovitele spojené s kompletní likvidací zařízení staveniště vč. uvedení všech dotčených ploch do bezvadného stavu</t>
  </si>
  <si>
    <t>VRN4</t>
  </si>
  <si>
    <t>Inženýrská činnost</t>
  </si>
  <si>
    <t>043103000</t>
  </si>
  <si>
    <t>Zkoušky bez rozlišení</t>
  </si>
  <si>
    <t>1614315313</t>
  </si>
  <si>
    <t xml:space="preserve">Poznámka k položce:_x000D_
Provedení všech zkoušek a revizí předepsaných projektovou a zadávací dokumentací, platnými normami, návodů k obsluze - (neuvedených v jednotlivých soupisech prací) </t>
  </si>
  <si>
    <t>22</t>
  </si>
  <si>
    <t>045002000</t>
  </si>
  <si>
    <t xml:space="preserve">Kompletační a koordinační činnost </t>
  </si>
  <si>
    <t>1184442071</t>
  </si>
  <si>
    <t>Poznámka k položce:_x000D_
-příprava předávací dokumentace dle ZD_x000D_
-ostatní kompletační činnost</t>
  </si>
  <si>
    <t>VRN7</t>
  </si>
  <si>
    <t>Provozní vlivy</t>
  </si>
  <si>
    <t>23</t>
  </si>
  <si>
    <t>071103000</t>
  </si>
  <si>
    <t>Provoz investora</t>
  </si>
  <si>
    <t>1229834932</t>
  </si>
  <si>
    <t>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 ZABEZPEČENÍ PŘED POŠKOZENÍM STAVEBNÍ ČINNOSTÍ)</t>
  </si>
  <si>
    <t>VRN9</t>
  </si>
  <si>
    <t>Ostatní náklady</t>
  </si>
  <si>
    <t>24</t>
  </si>
  <si>
    <t>090001000</t>
  </si>
  <si>
    <t>936791556</t>
  </si>
  <si>
    <t>Poznámka k položce:_x000D_
V jednotkové ceně zahrnuty náklady :_x000D_
-------------------------------------------------_x000D_
-náklady zhotovitele spojené s ochranou všech dotčených, jinde nespecifikovaných, dřevin, stromů, porostů a vegetačních ploch při stavebních prací dle ČSN 83 9061 - po celou dobu výstavby_x000D_
-pravidelné čištění přilehlých / souvisejících komunikací a zpevněných ploch - po celou dobu stavby _x000D_
-uvedení všech dotčených ploch, konstrukcí a povrchů do původního, bezvadného stavu_x000D_
-vytyčení všech inženýrských sítí před zahájením prací + řádné zajištění (při realizaci stavby) . Zpětné protokolární předání všech inženýrských sítí jednotlivým správcům vč. uvedení dotčených ploch do bezvadného stavu._x000D_
----------------------------------------------------------------------------_x000D_
-ostatní, jinde neuvedené, náklady potřebné k provedení a předání díla objednateli _ dle PD a 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</si>
</sst>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1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6"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1" fillId="4"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5" fillId="0" borderId="0" xfId="0" applyFont="1" applyAlignment="1">
      <alignment horizontal="left" vertical="center"/>
    </xf>
    <xf numFmtId="0" fontId="29" fillId="0" borderId="0" xfId="0" applyFont="1" applyAlignment="1">
      <alignment horizontal="left" vertical="center"/>
    </xf>
    <xf numFmtId="0" fontId="0" fillId="0" borderId="3" xfId="0" applyBorder="1" applyAlignment="1">
      <alignment vertical="center" wrapText="1"/>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4" fontId="23" fillId="0" borderId="0" xfId="0" applyNumberFormat="1" applyFont="1"/>
    <xf numFmtId="166" fontId="31" fillId="0" borderId="12" xfId="0" applyNumberFormat="1" applyFont="1" applyBorder="1"/>
    <xf numFmtId="166" fontId="31" fillId="0" borderId="13" xfId="0" applyNumberFormat="1" applyFont="1" applyBorder="1"/>
    <xf numFmtId="4" fontId="32"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1" fillId="0" borderId="22" xfId="0" applyFont="1" applyBorder="1" applyAlignment="1">
      <alignment horizontal="center" vertical="center"/>
    </xf>
    <xf numFmtId="49" fontId="21" fillId="0" borderId="22" xfId="0" applyNumberFormat="1" applyFont="1" applyBorder="1" applyAlignment="1">
      <alignment horizontal="left" vertical="center" wrapText="1"/>
    </xf>
    <xf numFmtId="0" fontId="21" fillId="0" borderId="22" xfId="0" applyFont="1" applyBorder="1" applyAlignment="1">
      <alignment horizontal="left" vertical="center" wrapText="1"/>
    </xf>
    <xf numFmtId="0" fontId="21" fillId="0" borderId="22" xfId="0" applyFont="1" applyBorder="1" applyAlignment="1">
      <alignment horizontal="center" vertical="center" wrapText="1"/>
    </xf>
    <xf numFmtId="167" fontId="21" fillId="0" borderId="22" xfId="0" applyNumberFormat="1" applyFont="1" applyBorder="1" applyAlignment="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lignment vertical="center"/>
    </xf>
    <xf numFmtId="0" fontId="22" fillId="2" borderId="14"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3"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34" fillId="0" borderId="22" xfId="0" applyFont="1" applyBorder="1" applyAlignment="1">
      <alignment horizontal="center" vertical="center"/>
    </xf>
    <xf numFmtId="49" fontId="34" fillId="0" borderId="22" xfId="0" applyNumberFormat="1" applyFont="1" applyBorder="1" applyAlignment="1">
      <alignment horizontal="left" vertical="center" wrapText="1"/>
    </xf>
    <xf numFmtId="0" fontId="34" fillId="0" borderId="22" xfId="0" applyFont="1" applyBorder="1" applyAlignment="1">
      <alignment horizontal="left" vertical="center" wrapText="1"/>
    </xf>
    <xf numFmtId="0" fontId="34" fillId="0" borderId="22" xfId="0" applyFont="1" applyBorder="1" applyAlignment="1">
      <alignment horizontal="center" vertical="center" wrapText="1"/>
    </xf>
    <xf numFmtId="167" fontId="34" fillId="0" borderId="22" xfId="0" applyNumberFormat="1" applyFont="1" applyBorder="1" applyAlignment="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Alignment="1">
      <alignment horizontal="center" vertical="center"/>
    </xf>
    <xf numFmtId="0" fontId="36"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0" xfId="0"/>
    <xf numFmtId="0" fontId="21" fillId="4" borderId="6" xfId="0" applyFont="1" applyFill="1" applyBorder="1" applyAlignment="1">
      <alignment horizontal="center" vertical="center"/>
    </xf>
    <xf numFmtId="0" fontId="21" fillId="4" borderId="7" xfId="0" applyFont="1" applyFill="1" applyBorder="1" applyAlignment="1">
      <alignment horizontal="left" vertical="center"/>
    </xf>
    <xf numFmtId="0" fontId="21" fillId="4" borderId="7" xfId="0" applyFont="1" applyFill="1" applyBorder="1" applyAlignment="1">
      <alignment horizontal="center" vertical="center"/>
    </xf>
    <xf numFmtId="0" fontId="21" fillId="4" borderId="7" xfId="0" applyFont="1" applyFill="1" applyBorder="1" applyAlignment="1">
      <alignment horizontal="right" vertical="center"/>
    </xf>
    <xf numFmtId="0" fontId="21" fillId="4" borderId="8" xfId="0" applyFont="1" applyFill="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Alignment="1">
      <alignment horizontal="left" vertical="center"/>
    </xf>
    <xf numFmtId="4" fontId="17"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topLeftCell="A67" workbookViewId="0"/>
  </sheetViews>
  <sheetFormatPr defaultRowHeight="10.199999999999999"/>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c r="A1" s="14" t="s">
        <v>0</v>
      </c>
      <c r="AZ1" s="14" t="s">
        <v>1</v>
      </c>
      <c r="BA1" s="14" t="s">
        <v>2</v>
      </c>
      <c r="BB1" s="14" t="s">
        <v>3</v>
      </c>
      <c r="BT1" s="14" t="s">
        <v>4</v>
      </c>
      <c r="BU1" s="14" t="s">
        <v>4</v>
      </c>
      <c r="BV1" s="14" t="s">
        <v>5</v>
      </c>
    </row>
    <row r="2" spans="1:74" ht="36.9" customHeight="1">
      <c r="AR2" s="170"/>
      <c r="AS2" s="170"/>
      <c r="AT2" s="170"/>
      <c r="AU2" s="170"/>
      <c r="AV2" s="170"/>
      <c r="AW2" s="170"/>
      <c r="AX2" s="170"/>
      <c r="AY2" s="170"/>
      <c r="AZ2" s="170"/>
      <c r="BA2" s="170"/>
      <c r="BB2" s="170"/>
      <c r="BC2" s="170"/>
      <c r="BD2" s="170"/>
      <c r="BE2" s="170"/>
      <c r="BS2" s="15" t="s">
        <v>6</v>
      </c>
      <c r="BT2" s="15" t="s">
        <v>7</v>
      </c>
    </row>
    <row r="3" spans="1:74" ht="6.9"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 customHeight="1">
      <c r="B4" s="18"/>
      <c r="D4" s="19" t="s">
        <v>9</v>
      </c>
      <c r="AR4" s="18"/>
      <c r="AS4" s="20" t="s">
        <v>10</v>
      </c>
      <c r="BE4" s="21" t="s">
        <v>11</v>
      </c>
      <c r="BS4" s="15" t="s">
        <v>12</v>
      </c>
    </row>
    <row r="5" spans="1:74" ht="12" customHeight="1">
      <c r="B5" s="18"/>
      <c r="D5" s="22" t="s">
        <v>13</v>
      </c>
      <c r="K5" s="200" t="s">
        <v>14</v>
      </c>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R5" s="18"/>
      <c r="BE5" s="197" t="s">
        <v>15</v>
      </c>
      <c r="BS5" s="15" t="s">
        <v>6</v>
      </c>
    </row>
    <row r="6" spans="1:74" ht="36.9" customHeight="1">
      <c r="B6" s="18"/>
      <c r="D6" s="24" t="s">
        <v>16</v>
      </c>
      <c r="K6" s="201" t="s">
        <v>17</v>
      </c>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R6" s="18"/>
      <c r="BE6" s="198"/>
      <c r="BS6" s="15" t="s">
        <v>6</v>
      </c>
    </row>
    <row r="7" spans="1:74" ht="12" customHeight="1">
      <c r="B7" s="18"/>
      <c r="D7" s="25" t="s">
        <v>18</v>
      </c>
      <c r="K7" s="23" t="s">
        <v>1</v>
      </c>
      <c r="AK7" s="25" t="s">
        <v>19</v>
      </c>
      <c r="AN7" s="23" t="s">
        <v>1</v>
      </c>
      <c r="AR7" s="18"/>
      <c r="BE7" s="198"/>
      <c r="BS7" s="15" t="s">
        <v>6</v>
      </c>
    </row>
    <row r="8" spans="1:74" ht="12" customHeight="1">
      <c r="B8" s="18"/>
      <c r="D8" s="25" t="s">
        <v>20</v>
      </c>
      <c r="K8" s="23" t="s">
        <v>21</v>
      </c>
      <c r="AK8" s="25" t="s">
        <v>22</v>
      </c>
      <c r="AN8" s="26" t="s">
        <v>23</v>
      </c>
      <c r="AR8" s="18"/>
      <c r="BE8" s="198"/>
      <c r="BS8" s="15" t="s">
        <v>6</v>
      </c>
    </row>
    <row r="9" spans="1:74" ht="14.4" customHeight="1">
      <c r="B9" s="18"/>
      <c r="AR9" s="18"/>
      <c r="BE9" s="198"/>
      <c r="BS9" s="15" t="s">
        <v>6</v>
      </c>
    </row>
    <row r="10" spans="1:74" ht="12" customHeight="1">
      <c r="B10" s="18"/>
      <c r="D10" s="25" t="s">
        <v>24</v>
      </c>
      <c r="AK10" s="25" t="s">
        <v>25</v>
      </c>
      <c r="AN10" s="23" t="s">
        <v>1</v>
      </c>
      <c r="AR10" s="18"/>
      <c r="BE10" s="198"/>
      <c r="BS10" s="15" t="s">
        <v>6</v>
      </c>
    </row>
    <row r="11" spans="1:74" ht="18.45" customHeight="1">
      <c r="B11" s="18"/>
      <c r="E11" s="23" t="s">
        <v>26</v>
      </c>
      <c r="AK11" s="25" t="s">
        <v>27</v>
      </c>
      <c r="AN11" s="23" t="s">
        <v>1</v>
      </c>
      <c r="AR11" s="18"/>
      <c r="BE11" s="198"/>
      <c r="BS11" s="15" t="s">
        <v>6</v>
      </c>
    </row>
    <row r="12" spans="1:74" ht="6.9" customHeight="1">
      <c r="B12" s="18"/>
      <c r="AR12" s="18"/>
      <c r="BE12" s="198"/>
      <c r="BS12" s="15" t="s">
        <v>6</v>
      </c>
    </row>
    <row r="13" spans="1:74" ht="12" customHeight="1">
      <c r="B13" s="18"/>
      <c r="D13" s="25" t="s">
        <v>28</v>
      </c>
      <c r="AK13" s="25" t="s">
        <v>25</v>
      </c>
      <c r="AN13" s="27" t="s">
        <v>29</v>
      </c>
      <c r="AR13" s="18"/>
      <c r="BE13" s="198"/>
      <c r="BS13" s="15" t="s">
        <v>6</v>
      </c>
    </row>
    <row r="14" spans="1:74" ht="13.2">
      <c r="B14" s="18"/>
      <c r="E14" s="202" t="s">
        <v>29</v>
      </c>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5" t="s">
        <v>27</v>
      </c>
      <c r="AN14" s="27" t="s">
        <v>29</v>
      </c>
      <c r="AR14" s="18"/>
      <c r="BE14" s="198"/>
      <c r="BS14" s="15" t="s">
        <v>6</v>
      </c>
    </row>
    <row r="15" spans="1:74" ht="6.9" customHeight="1">
      <c r="B15" s="18"/>
      <c r="AR15" s="18"/>
      <c r="BE15" s="198"/>
      <c r="BS15" s="15" t="s">
        <v>4</v>
      </c>
    </row>
    <row r="16" spans="1:74" ht="12" customHeight="1">
      <c r="B16" s="18"/>
      <c r="D16" s="25" t="s">
        <v>30</v>
      </c>
      <c r="AK16" s="25" t="s">
        <v>25</v>
      </c>
      <c r="AN16" s="23" t="s">
        <v>1</v>
      </c>
      <c r="AR16" s="18"/>
      <c r="BE16" s="198"/>
      <c r="BS16" s="15" t="s">
        <v>4</v>
      </c>
    </row>
    <row r="17" spans="2:71" ht="18.45" customHeight="1">
      <c r="B17" s="18"/>
      <c r="E17" s="23" t="s">
        <v>31</v>
      </c>
      <c r="AK17" s="25" t="s">
        <v>27</v>
      </c>
      <c r="AN17" s="23" t="s">
        <v>1</v>
      </c>
      <c r="AR17" s="18"/>
      <c r="BE17" s="198"/>
      <c r="BS17" s="15" t="s">
        <v>32</v>
      </c>
    </row>
    <row r="18" spans="2:71" ht="6.9" customHeight="1">
      <c r="B18" s="18"/>
      <c r="AR18" s="18"/>
      <c r="BE18" s="198"/>
      <c r="BS18" s="15" t="s">
        <v>6</v>
      </c>
    </row>
    <row r="19" spans="2:71" ht="12" customHeight="1">
      <c r="B19" s="18"/>
      <c r="D19" s="25" t="s">
        <v>33</v>
      </c>
      <c r="AK19" s="25" t="s">
        <v>25</v>
      </c>
      <c r="AN19" s="23" t="s">
        <v>1</v>
      </c>
      <c r="AR19" s="18"/>
      <c r="BE19" s="198"/>
      <c r="BS19" s="15" t="s">
        <v>6</v>
      </c>
    </row>
    <row r="20" spans="2:71" ht="18.45" customHeight="1">
      <c r="B20" s="18"/>
      <c r="E20" s="23" t="s">
        <v>21</v>
      </c>
      <c r="AK20" s="25" t="s">
        <v>27</v>
      </c>
      <c r="AN20" s="23" t="s">
        <v>1</v>
      </c>
      <c r="AR20" s="18"/>
      <c r="BE20" s="198"/>
      <c r="BS20" s="15" t="s">
        <v>32</v>
      </c>
    </row>
    <row r="21" spans="2:71" ht="6.9" customHeight="1">
      <c r="B21" s="18"/>
      <c r="AR21" s="18"/>
      <c r="BE21" s="198"/>
    </row>
    <row r="22" spans="2:71" ht="12" customHeight="1">
      <c r="B22" s="18"/>
      <c r="D22" s="25" t="s">
        <v>34</v>
      </c>
      <c r="AR22" s="18"/>
      <c r="BE22" s="198"/>
    </row>
    <row r="23" spans="2:71" ht="83.25" customHeight="1">
      <c r="B23" s="18"/>
      <c r="E23" s="204" t="s">
        <v>35</v>
      </c>
      <c r="F23" s="204"/>
      <c r="G23" s="204"/>
      <c r="H23" s="204"/>
      <c r="I23" s="204"/>
      <c r="J23" s="204"/>
      <c r="K23" s="204"/>
      <c r="L23" s="204"/>
      <c r="M23" s="204"/>
      <c r="N23" s="204"/>
      <c r="O23" s="204"/>
      <c r="P23" s="204"/>
      <c r="Q23" s="204"/>
      <c r="R23" s="204"/>
      <c r="S23" s="204"/>
      <c r="T23" s="204"/>
      <c r="U23" s="204"/>
      <c r="V23" s="204"/>
      <c r="W23" s="204"/>
      <c r="X23" s="204"/>
      <c r="Y23" s="204"/>
      <c r="Z23" s="204"/>
      <c r="AA23" s="204"/>
      <c r="AB23" s="204"/>
      <c r="AC23" s="204"/>
      <c r="AD23" s="204"/>
      <c r="AE23" s="204"/>
      <c r="AF23" s="204"/>
      <c r="AG23" s="204"/>
      <c r="AH23" s="204"/>
      <c r="AI23" s="204"/>
      <c r="AJ23" s="204"/>
      <c r="AK23" s="204"/>
      <c r="AL23" s="204"/>
      <c r="AM23" s="204"/>
      <c r="AN23" s="204"/>
      <c r="AR23" s="18"/>
      <c r="BE23" s="198"/>
    </row>
    <row r="24" spans="2:71" ht="6.9" customHeight="1">
      <c r="B24" s="18"/>
      <c r="AR24" s="18"/>
      <c r="BE24" s="198"/>
    </row>
    <row r="25" spans="2:71" ht="6.9" customHeight="1">
      <c r="B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18"/>
      <c r="BE25" s="198"/>
    </row>
    <row r="26" spans="2:71" s="1" customFormat="1" ht="25.95" customHeight="1">
      <c r="B26" s="30"/>
      <c r="D26" s="31" t="s">
        <v>36</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205">
        <f>ROUND(AG94,2)</f>
        <v>0</v>
      </c>
      <c r="AL26" s="206"/>
      <c r="AM26" s="206"/>
      <c r="AN26" s="206"/>
      <c r="AO26" s="206"/>
      <c r="AR26" s="30"/>
      <c r="BE26" s="198"/>
    </row>
    <row r="27" spans="2:71" s="1" customFormat="1" ht="6.9" customHeight="1">
      <c r="B27" s="30"/>
      <c r="AR27" s="30"/>
      <c r="BE27" s="198"/>
    </row>
    <row r="28" spans="2:71" s="1" customFormat="1" ht="13.2">
      <c r="B28" s="30"/>
      <c r="L28" s="207" t="s">
        <v>37</v>
      </c>
      <c r="M28" s="207"/>
      <c r="N28" s="207"/>
      <c r="O28" s="207"/>
      <c r="P28" s="207"/>
      <c r="W28" s="207" t="s">
        <v>38</v>
      </c>
      <c r="X28" s="207"/>
      <c r="Y28" s="207"/>
      <c r="Z28" s="207"/>
      <c r="AA28" s="207"/>
      <c r="AB28" s="207"/>
      <c r="AC28" s="207"/>
      <c r="AD28" s="207"/>
      <c r="AE28" s="207"/>
      <c r="AK28" s="207" t="s">
        <v>39</v>
      </c>
      <c r="AL28" s="207"/>
      <c r="AM28" s="207"/>
      <c r="AN28" s="207"/>
      <c r="AO28" s="207"/>
      <c r="AR28" s="30"/>
      <c r="BE28" s="198"/>
    </row>
    <row r="29" spans="2:71" s="2" customFormat="1" ht="14.4" customHeight="1">
      <c r="B29" s="34"/>
      <c r="D29" s="25" t="s">
        <v>40</v>
      </c>
      <c r="F29" s="25" t="s">
        <v>41</v>
      </c>
      <c r="L29" s="192">
        <v>0.21</v>
      </c>
      <c r="M29" s="191"/>
      <c r="N29" s="191"/>
      <c r="O29" s="191"/>
      <c r="P29" s="191"/>
      <c r="W29" s="190">
        <f>ROUND(AZ94, 2)</f>
        <v>0</v>
      </c>
      <c r="X29" s="191"/>
      <c r="Y29" s="191"/>
      <c r="Z29" s="191"/>
      <c r="AA29" s="191"/>
      <c r="AB29" s="191"/>
      <c r="AC29" s="191"/>
      <c r="AD29" s="191"/>
      <c r="AE29" s="191"/>
      <c r="AK29" s="190">
        <f>ROUND(AV94, 2)</f>
        <v>0</v>
      </c>
      <c r="AL29" s="191"/>
      <c r="AM29" s="191"/>
      <c r="AN29" s="191"/>
      <c r="AO29" s="191"/>
      <c r="AR29" s="34"/>
      <c r="BE29" s="199"/>
    </row>
    <row r="30" spans="2:71" s="2" customFormat="1" ht="14.4" customHeight="1">
      <c r="B30" s="34"/>
      <c r="F30" s="25" t="s">
        <v>42</v>
      </c>
      <c r="L30" s="192">
        <v>0.15</v>
      </c>
      <c r="M30" s="191"/>
      <c r="N30" s="191"/>
      <c r="O30" s="191"/>
      <c r="P30" s="191"/>
      <c r="W30" s="190">
        <f>ROUND(BA94, 2)</f>
        <v>0</v>
      </c>
      <c r="X30" s="191"/>
      <c r="Y30" s="191"/>
      <c r="Z30" s="191"/>
      <c r="AA30" s="191"/>
      <c r="AB30" s="191"/>
      <c r="AC30" s="191"/>
      <c r="AD30" s="191"/>
      <c r="AE30" s="191"/>
      <c r="AK30" s="190">
        <f>ROUND(AW94, 2)</f>
        <v>0</v>
      </c>
      <c r="AL30" s="191"/>
      <c r="AM30" s="191"/>
      <c r="AN30" s="191"/>
      <c r="AO30" s="191"/>
      <c r="AR30" s="34"/>
      <c r="BE30" s="199"/>
    </row>
    <row r="31" spans="2:71" s="2" customFormat="1" ht="14.4" hidden="1" customHeight="1">
      <c r="B31" s="34"/>
      <c r="F31" s="25" t="s">
        <v>43</v>
      </c>
      <c r="L31" s="192">
        <v>0.21</v>
      </c>
      <c r="M31" s="191"/>
      <c r="N31" s="191"/>
      <c r="O31" s="191"/>
      <c r="P31" s="191"/>
      <c r="W31" s="190">
        <f>ROUND(BB94, 2)</f>
        <v>0</v>
      </c>
      <c r="X31" s="191"/>
      <c r="Y31" s="191"/>
      <c r="Z31" s="191"/>
      <c r="AA31" s="191"/>
      <c r="AB31" s="191"/>
      <c r="AC31" s="191"/>
      <c r="AD31" s="191"/>
      <c r="AE31" s="191"/>
      <c r="AK31" s="190">
        <v>0</v>
      </c>
      <c r="AL31" s="191"/>
      <c r="AM31" s="191"/>
      <c r="AN31" s="191"/>
      <c r="AO31" s="191"/>
      <c r="AR31" s="34"/>
      <c r="BE31" s="199"/>
    </row>
    <row r="32" spans="2:71" s="2" customFormat="1" ht="14.4" hidden="1" customHeight="1">
      <c r="B32" s="34"/>
      <c r="F32" s="25" t="s">
        <v>44</v>
      </c>
      <c r="L32" s="192">
        <v>0.15</v>
      </c>
      <c r="M32" s="191"/>
      <c r="N32" s="191"/>
      <c r="O32" s="191"/>
      <c r="P32" s="191"/>
      <c r="W32" s="190">
        <f>ROUND(BC94, 2)</f>
        <v>0</v>
      </c>
      <c r="X32" s="191"/>
      <c r="Y32" s="191"/>
      <c r="Z32" s="191"/>
      <c r="AA32" s="191"/>
      <c r="AB32" s="191"/>
      <c r="AC32" s="191"/>
      <c r="AD32" s="191"/>
      <c r="AE32" s="191"/>
      <c r="AK32" s="190">
        <v>0</v>
      </c>
      <c r="AL32" s="191"/>
      <c r="AM32" s="191"/>
      <c r="AN32" s="191"/>
      <c r="AO32" s="191"/>
      <c r="AR32" s="34"/>
      <c r="BE32" s="199"/>
    </row>
    <row r="33" spans="2:57" s="2" customFormat="1" ht="14.4" hidden="1" customHeight="1">
      <c r="B33" s="34"/>
      <c r="F33" s="25" t="s">
        <v>45</v>
      </c>
      <c r="L33" s="192">
        <v>0</v>
      </c>
      <c r="M33" s="191"/>
      <c r="N33" s="191"/>
      <c r="O33" s="191"/>
      <c r="P33" s="191"/>
      <c r="W33" s="190">
        <f>ROUND(BD94, 2)</f>
        <v>0</v>
      </c>
      <c r="X33" s="191"/>
      <c r="Y33" s="191"/>
      <c r="Z33" s="191"/>
      <c r="AA33" s="191"/>
      <c r="AB33" s="191"/>
      <c r="AC33" s="191"/>
      <c r="AD33" s="191"/>
      <c r="AE33" s="191"/>
      <c r="AK33" s="190">
        <v>0</v>
      </c>
      <c r="AL33" s="191"/>
      <c r="AM33" s="191"/>
      <c r="AN33" s="191"/>
      <c r="AO33" s="191"/>
      <c r="AR33" s="34"/>
      <c r="BE33" s="199"/>
    </row>
    <row r="34" spans="2:57" s="1" customFormat="1" ht="6.9" customHeight="1">
      <c r="B34" s="30"/>
      <c r="AR34" s="30"/>
      <c r="BE34" s="198"/>
    </row>
    <row r="35" spans="2:57" s="1" customFormat="1" ht="25.95" customHeight="1">
      <c r="B35" s="30"/>
      <c r="C35" s="35"/>
      <c r="D35" s="36" t="s">
        <v>46</v>
      </c>
      <c r="E35" s="37"/>
      <c r="F35" s="37"/>
      <c r="G35" s="37"/>
      <c r="H35" s="37"/>
      <c r="I35" s="37"/>
      <c r="J35" s="37"/>
      <c r="K35" s="37"/>
      <c r="L35" s="37"/>
      <c r="M35" s="37"/>
      <c r="N35" s="37"/>
      <c r="O35" s="37"/>
      <c r="P35" s="37"/>
      <c r="Q35" s="37"/>
      <c r="R35" s="37"/>
      <c r="S35" s="37"/>
      <c r="T35" s="38" t="s">
        <v>47</v>
      </c>
      <c r="U35" s="37"/>
      <c r="V35" s="37"/>
      <c r="W35" s="37"/>
      <c r="X35" s="193" t="s">
        <v>48</v>
      </c>
      <c r="Y35" s="194"/>
      <c r="Z35" s="194"/>
      <c r="AA35" s="194"/>
      <c r="AB35" s="194"/>
      <c r="AC35" s="37"/>
      <c r="AD35" s="37"/>
      <c r="AE35" s="37"/>
      <c r="AF35" s="37"/>
      <c r="AG35" s="37"/>
      <c r="AH35" s="37"/>
      <c r="AI35" s="37"/>
      <c r="AJ35" s="37"/>
      <c r="AK35" s="195">
        <f>SUM(AK26:AK33)</f>
        <v>0</v>
      </c>
      <c r="AL35" s="194"/>
      <c r="AM35" s="194"/>
      <c r="AN35" s="194"/>
      <c r="AO35" s="196"/>
      <c r="AP35" s="35"/>
      <c r="AQ35" s="35"/>
      <c r="AR35" s="30"/>
    </row>
    <row r="36" spans="2:57" s="1" customFormat="1" ht="6.9" customHeight="1">
      <c r="B36" s="30"/>
      <c r="AR36" s="30"/>
    </row>
    <row r="37" spans="2:57" s="1" customFormat="1" ht="14.4" customHeight="1">
      <c r="B37" s="30"/>
      <c r="AR37" s="30"/>
    </row>
    <row r="38" spans="2:57" ht="14.4" customHeight="1">
      <c r="B38" s="18"/>
      <c r="AR38" s="18"/>
    </row>
    <row r="39" spans="2:57" ht="14.4" customHeight="1">
      <c r="B39" s="18"/>
      <c r="AR39" s="18"/>
    </row>
    <row r="40" spans="2:57" ht="14.4" customHeight="1">
      <c r="B40" s="18"/>
      <c r="AR40" s="18"/>
    </row>
    <row r="41" spans="2:57" ht="14.4" customHeight="1">
      <c r="B41" s="18"/>
      <c r="AR41" s="18"/>
    </row>
    <row r="42" spans="2:57" ht="14.4" customHeight="1">
      <c r="B42" s="18"/>
      <c r="AR42" s="18"/>
    </row>
    <row r="43" spans="2:57" ht="14.4" customHeight="1">
      <c r="B43" s="18"/>
      <c r="AR43" s="18"/>
    </row>
    <row r="44" spans="2:57" ht="14.4" customHeight="1">
      <c r="B44" s="18"/>
      <c r="AR44" s="18"/>
    </row>
    <row r="45" spans="2:57" ht="14.4" customHeight="1">
      <c r="B45" s="18"/>
      <c r="AR45" s="18"/>
    </row>
    <row r="46" spans="2:57" ht="14.4" customHeight="1">
      <c r="B46" s="18"/>
      <c r="AR46" s="18"/>
    </row>
    <row r="47" spans="2:57" ht="14.4" customHeight="1">
      <c r="B47" s="18"/>
      <c r="AR47" s="18"/>
    </row>
    <row r="48" spans="2:57" ht="14.4" customHeight="1">
      <c r="B48" s="18"/>
      <c r="AR48" s="18"/>
    </row>
    <row r="49" spans="2:44" s="1" customFormat="1" ht="14.4" customHeight="1">
      <c r="B49" s="30"/>
      <c r="D49" s="39" t="s">
        <v>49</v>
      </c>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39" t="s">
        <v>50</v>
      </c>
      <c r="AI49" s="40"/>
      <c r="AJ49" s="40"/>
      <c r="AK49" s="40"/>
      <c r="AL49" s="40"/>
      <c r="AM49" s="40"/>
      <c r="AN49" s="40"/>
      <c r="AO49" s="40"/>
      <c r="AR49" s="30"/>
    </row>
    <row r="50" spans="2:44">
      <c r="B50" s="18"/>
      <c r="AR50" s="18"/>
    </row>
    <row r="51" spans="2:44">
      <c r="B51" s="18"/>
      <c r="AR51" s="18"/>
    </row>
    <row r="52" spans="2:44">
      <c r="B52" s="18"/>
      <c r="AR52" s="18"/>
    </row>
    <row r="53" spans="2:44">
      <c r="B53" s="18"/>
      <c r="AR53" s="18"/>
    </row>
    <row r="54" spans="2:44">
      <c r="B54" s="18"/>
      <c r="AR54" s="18"/>
    </row>
    <row r="55" spans="2:44">
      <c r="B55" s="18"/>
      <c r="AR55" s="18"/>
    </row>
    <row r="56" spans="2:44">
      <c r="B56" s="18"/>
      <c r="AR56" s="18"/>
    </row>
    <row r="57" spans="2:44">
      <c r="B57" s="18"/>
      <c r="AR57" s="18"/>
    </row>
    <row r="58" spans="2:44">
      <c r="B58" s="18"/>
      <c r="AR58" s="18"/>
    </row>
    <row r="59" spans="2:44">
      <c r="B59" s="18"/>
      <c r="AR59" s="18"/>
    </row>
    <row r="60" spans="2:44" s="1" customFormat="1" ht="13.2">
      <c r="B60" s="30"/>
      <c r="D60" s="41" t="s">
        <v>51</v>
      </c>
      <c r="E60" s="32"/>
      <c r="F60" s="32"/>
      <c r="G60" s="32"/>
      <c r="H60" s="32"/>
      <c r="I60" s="32"/>
      <c r="J60" s="32"/>
      <c r="K60" s="32"/>
      <c r="L60" s="32"/>
      <c r="M60" s="32"/>
      <c r="N60" s="32"/>
      <c r="O60" s="32"/>
      <c r="P60" s="32"/>
      <c r="Q60" s="32"/>
      <c r="R60" s="32"/>
      <c r="S60" s="32"/>
      <c r="T60" s="32"/>
      <c r="U60" s="32"/>
      <c r="V60" s="41" t="s">
        <v>52</v>
      </c>
      <c r="W60" s="32"/>
      <c r="X60" s="32"/>
      <c r="Y60" s="32"/>
      <c r="Z60" s="32"/>
      <c r="AA60" s="32"/>
      <c r="AB60" s="32"/>
      <c r="AC60" s="32"/>
      <c r="AD60" s="32"/>
      <c r="AE60" s="32"/>
      <c r="AF60" s="32"/>
      <c r="AG60" s="32"/>
      <c r="AH60" s="41" t="s">
        <v>51</v>
      </c>
      <c r="AI60" s="32"/>
      <c r="AJ60" s="32"/>
      <c r="AK60" s="32"/>
      <c r="AL60" s="32"/>
      <c r="AM60" s="41" t="s">
        <v>52</v>
      </c>
      <c r="AN60" s="32"/>
      <c r="AO60" s="32"/>
      <c r="AR60" s="30"/>
    </row>
    <row r="61" spans="2:44">
      <c r="B61" s="18"/>
      <c r="AR61" s="18"/>
    </row>
    <row r="62" spans="2:44">
      <c r="B62" s="18"/>
      <c r="AR62" s="18"/>
    </row>
    <row r="63" spans="2:44">
      <c r="B63" s="18"/>
      <c r="AR63" s="18"/>
    </row>
    <row r="64" spans="2:44" s="1" customFormat="1" ht="13.2">
      <c r="B64" s="30"/>
      <c r="D64" s="39" t="s">
        <v>53</v>
      </c>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39" t="s">
        <v>54</v>
      </c>
      <c r="AI64" s="40"/>
      <c r="AJ64" s="40"/>
      <c r="AK64" s="40"/>
      <c r="AL64" s="40"/>
      <c r="AM64" s="40"/>
      <c r="AN64" s="40"/>
      <c r="AO64" s="40"/>
      <c r="AR64" s="30"/>
    </row>
    <row r="65" spans="2:44">
      <c r="B65" s="18"/>
      <c r="AR65" s="18"/>
    </row>
    <row r="66" spans="2:44">
      <c r="B66" s="18"/>
      <c r="AR66" s="18"/>
    </row>
    <row r="67" spans="2:44">
      <c r="B67" s="18"/>
      <c r="AR67" s="18"/>
    </row>
    <row r="68" spans="2:44">
      <c r="B68" s="18"/>
      <c r="AR68" s="18"/>
    </row>
    <row r="69" spans="2:44">
      <c r="B69" s="18"/>
      <c r="AR69" s="18"/>
    </row>
    <row r="70" spans="2:44">
      <c r="B70" s="18"/>
      <c r="AR70" s="18"/>
    </row>
    <row r="71" spans="2:44">
      <c r="B71" s="18"/>
      <c r="AR71" s="18"/>
    </row>
    <row r="72" spans="2:44">
      <c r="B72" s="18"/>
      <c r="AR72" s="18"/>
    </row>
    <row r="73" spans="2:44">
      <c r="B73" s="18"/>
      <c r="AR73" s="18"/>
    </row>
    <row r="74" spans="2:44">
      <c r="B74" s="18"/>
      <c r="AR74" s="18"/>
    </row>
    <row r="75" spans="2:44" s="1" customFormat="1" ht="13.2">
      <c r="B75" s="30"/>
      <c r="D75" s="41" t="s">
        <v>51</v>
      </c>
      <c r="E75" s="32"/>
      <c r="F75" s="32"/>
      <c r="G75" s="32"/>
      <c r="H75" s="32"/>
      <c r="I75" s="32"/>
      <c r="J75" s="32"/>
      <c r="K75" s="32"/>
      <c r="L75" s="32"/>
      <c r="M75" s="32"/>
      <c r="N75" s="32"/>
      <c r="O75" s="32"/>
      <c r="P75" s="32"/>
      <c r="Q75" s="32"/>
      <c r="R75" s="32"/>
      <c r="S75" s="32"/>
      <c r="T75" s="32"/>
      <c r="U75" s="32"/>
      <c r="V75" s="41" t="s">
        <v>52</v>
      </c>
      <c r="W75" s="32"/>
      <c r="X75" s="32"/>
      <c r="Y75" s="32"/>
      <c r="Z75" s="32"/>
      <c r="AA75" s="32"/>
      <c r="AB75" s="32"/>
      <c r="AC75" s="32"/>
      <c r="AD75" s="32"/>
      <c r="AE75" s="32"/>
      <c r="AF75" s="32"/>
      <c r="AG75" s="32"/>
      <c r="AH75" s="41" t="s">
        <v>51</v>
      </c>
      <c r="AI75" s="32"/>
      <c r="AJ75" s="32"/>
      <c r="AK75" s="32"/>
      <c r="AL75" s="32"/>
      <c r="AM75" s="41" t="s">
        <v>52</v>
      </c>
      <c r="AN75" s="32"/>
      <c r="AO75" s="32"/>
      <c r="AR75" s="30"/>
    </row>
    <row r="76" spans="2:44" s="1" customFormat="1">
      <c r="B76" s="30"/>
      <c r="AR76" s="30"/>
    </row>
    <row r="77" spans="2:44" s="1" customFormat="1" ht="6.9" customHeight="1">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30"/>
    </row>
    <row r="81" spans="1:91" s="1" customFormat="1" ht="6.9" customHeight="1">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30"/>
    </row>
    <row r="82" spans="1:91" s="1" customFormat="1" ht="24.9" customHeight="1">
      <c r="B82" s="30"/>
      <c r="C82" s="19" t="s">
        <v>55</v>
      </c>
      <c r="AR82" s="30"/>
    </row>
    <row r="83" spans="1:91" s="1" customFormat="1" ht="6.9" customHeight="1">
      <c r="B83" s="30"/>
      <c r="AR83" s="30"/>
    </row>
    <row r="84" spans="1:91" s="3" customFormat="1" ht="12" customHeight="1">
      <c r="B84" s="46"/>
      <c r="C84" s="25" t="s">
        <v>13</v>
      </c>
      <c r="L84" s="3" t="str">
        <f>K5</f>
        <v>N22-071</v>
      </c>
      <c r="AR84" s="46"/>
    </row>
    <row r="85" spans="1:91" s="4" customFormat="1" ht="36.9" customHeight="1">
      <c r="B85" s="47"/>
      <c r="C85" s="48" t="s">
        <v>16</v>
      </c>
      <c r="L85" s="181" t="str">
        <f>K6</f>
        <v>DEMOLICE – AUTOMATIZOVANÉ DOPRAVNÍ CENTRUM OSTRAVA (ADC)</v>
      </c>
      <c r="M85" s="182"/>
      <c r="N85" s="182"/>
      <c r="O85" s="182"/>
      <c r="P85" s="182"/>
      <c r="Q85" s="182"/>
      <c r="R85" s="182"/>
      <c r="S85" s="182"/>
      <c r="T85" s="182"/>
      <c r="U85" s="182"/>
      <c r="V85" s="182"/>
      <c r="W85" s="182"/>
      <c r="X85" s="182"/>
      <c r="Y85" s="182"/>
      <c r="Z85" s="182"/>
      <c r="AA85" s="182"/>
      <c r="AB85" s="182"/>
      <c r="AC85" s="182"/>
      <c r="AD85" s="182"/>
      <c r="AE85" s="182"/>
      <c r="AF85" s="182"/>
      <c r="AG85" s="182"/>
      <c r="AH85" s="182"/>
      <c r="AI85" s="182"/>
      <c r="AJ85" s="182"/>
      <c r="AK85" s="182"/>
      <c r="AL85" s="182"/>
      <c r="AM85" s="182"/>
      <c r="AN85" s="182"/>
      <c r="AO85" s="182"/>
      <c r="AR85" s="47"/>
    </row>
    <row r="86" spans="1:91" s="1" customFormat="1" ht="6.9" customHeight="1">
      <c r="B86" s="30"/>
      <c r="AR86" s="30"/>
    </row>
    <row r="87" spans="1:91" s="1" customFormat="1" ht="12" customHeight="1">
      <c r="B87" s="30"/>
      <c r="C87" s="25" t="s">
        <v>20</v>
      </c>
      <c r="L87" s="49" t="str">
        <f>IF(K8="","",K8)</f>
        <v xml:space="preserve"> </v>
      </c>
      <c r="AI87" s="25" t="s">
        <v>22</v>
      </c>
      <c r="AM87" s="183" t="str">
        <f>IF(AN8= "","",AN8)</f>
        <v>31. 5. 2022</v>
      </c>
      <c r="AN87" s="183"/>
      <c r="AR87" s="30"/>
    </row>
    <row r="88" spans="1:91" s="1" customFormat="1" ht="6.9" customHeight="1">
      <c r="B88" s="30"/>
      <c r="AR88" s="30"/>
    </row>
    <row r="89" spans="1:91" s="1" customFormat="1" ht="15.15" customHeight="1">
      <c r="B89" s="30"/>
      <c r="C89" s="25" t="s">
        <v>24</v>
      </c>
      <c r="L89" s="3" t="str">
        <f>IF(E11= "","",E11)</f>
        <v>VYSOKÁ ŠKOLA BÁŇSKÁ – TUO</v>
      </c>
      <c r="AI89" s="25" t="s">
        <v>30</v>
      </c>
      <c r="AM89" s="184" t="str">
        <f>IF(E17="","",E17)</f>
        <v>KANIA a.s.</v>
      </c>
      <c r="AN89" s="185"/>
      <c r="AO89" s="185"/>
      <c r="AP89" s="185"/>
      <c r="AR89" s="30"/>
      <c r="AS89" s="186" t="s">
        <v>56</v>
      </c>
      <c r="AT89" s="187"/>
      <c r="AU89" s="51"/>
      <c r="AV89" s="51"/>
      <c r="AW89" s="51"/>
      <c r="AX89" s="51"/>
      <c r="AY89" s="51"/>
      <c r="AZ89" s="51"/>
      <c r="BA89" s="51"/>
      <c r="BB89" s="51"/>
      <c r="BC89" s="51"/>
      <c r="BD89" s="52"/>
    </row>
    <row r="90" spans="1:91" s="1" customFormat="1" ht="15.15" customHeight="1">
      <c r="B90" s="30"/>
      <c r="C90" s="25" t="s">
        <v>28</v>
      </c>
      <c r="L90" s="3" t="str">
        <f>IF(E14= "Vyplň údaj","",E14)</f>
        <v/>
      </c>
      <c r="AI90" s="25" t="s">
        <v>33</v>
      </c>
      <c r="AM90" s="184" t="str">
        <f>IF(E20="","",E20)</f>
        <v xml:space="preserve"> </v>
      </c>
      <c r="AN90" s="185"/>
      <c r="AO90" s="185"/>
      <c r="AP90" s="185"/>
      <c r="AR90" s="30"/>
      <c r="AS90" s="188"/>
      <c r="AT90" s="189"/>
      <c r="BD90" s="54"/>
    </row>
    <row r="91" spans="1:91" s="1" customFormat="1" ht="10.8" customHeight="1">
      <c r="B91" s="30"/>
      <c r="AR91" s="30"/>
      <c r="AS91" s="188"/>
      <c r="AT91" s="189"/>
      <c r="BD91" s="54"/>
    </row>
    <row r="92" spans="1:91" s="1" customFormat="1" ht="29.25" customHeight="1">
      <c r="B92" s="30"/>
      <c r="C92" s="171" t="s">
        <v>57</v>
      </c>
      <c r="D92" s="172"/>
      <c r="E92" s="172"/>
      <c r="F92" s="172"/>
      <c r="G92" s="172"/>
      <c r="H92" s="55"/>
      <c r="I92" s="173" t="s">
        <v>58</v>
      </c>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4" t="s">
        <v>59</v>
      </c>
      <c r="AH92" s="172"/>
      <c r="AI92" s="172"/>
      <c r="AJ92" s="172"/>
      <c r="AK92" s="172"/>
      <c r="AL92" s="172"/>
      <c r="AM92" s="172"/>
      <c r="AN92" s="173" t="s">
        <v>60</v>
      </c>
      <c r="AO92" s="172"/>
      <c r="AP92" s="175"/>
      <c r="AQ92" s="56" t="s">
        <v>61</v>
      </c>
      <c r="AR92" s="30"/>
      <c r="AS92" s="57" t="s">
        <v>62</v>
      </c>
      <c r="AT92" s="58" t="s">
        <v>63</v>
      </c>
      <c r="AU92" s="58" t="s">
        <v>64</v>
      </c>
      <c r="AV92" s="58" t="s">
        <v>65</v>
      </c>
      <c r="AW92" s="58" t="s">
        <v>66</v>
      </c>
      <c r="AX92" s="58" t="s">
        <v>67</v>
      </c>
      <c r="AY92" s="58" t="s">
        <v>68</v>
      </c>
      <c r="AZ92" s="58" t="s">
        <v>69</v>
      </c>
      <c r="BA92" s="58" t="s">
        <v>70</v>
      </c>
      <c r="BB92" s="58" t="s">
        <v>71</v>
      </c>
      <c r="BC92" s="58" t="s">
        <v>72</v>
      </c>
      <c r="BD92" s="59" t="s">
        <v>73</v>
      </c>
    </row>
    <row r="93" spans="1:91" s="1" customFormat="1" ht="10.8" customHeight="1">
      <c r="B93" s="30"/>
      <c r="AR93" s="30"/>
      <c r="AS93" s="60"/>
      <c r="AT93" s="51"/>
      <c r="AU93" s="51"/>
      <c r="AV93" s="51"/>
      <c r="AW93" s="51"/>
      <c r="AX93" s="51"/>
      <c r="AY93" s="51"/>
      <c r="AZ93" s="51"/>
      <c r="BA93" s="51"/>
      <c r="BB93" s="51"/>
      <c r="BC93" s="51"/>
      <c r="BD93" s="52"/>
    </row>
    <row r="94" spans="1:91" s="5" customFormat="1" ht="32.4" customHeight="1">
      <c r="B94" s="61"/>
      <c r="C94" s="62" t="s">
        <v>74</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179">
        <f>ROUND(AG95,2)</f>
        <v>0</v>
      </c>
      <c r="AH94" s="179"/>
      <c r="AI94" s="179"/>
      <c r="AJ94" s="179"/>
      <c r="AK94" s="179"/>
      <c r="AL94" s="179"/>
      <c r="AM94" s="179"/>
      <c r="AN94" s="180">
        <f>SUM(AG94,AT94)</f>
        <v>0</v>
      </c>
      <c r="AO94" s="180"/>
      <c r="AP94" s="180"/>
      <c r="AQ94" s="65" t="s">
        <v>1</v>
      </c>
      <c r="AR94" s="61"/>
      <c r="AS94" s="66">
        <f>ROUND(AS95,2)</f>
        <v>0</v>
      </c>
      <c r="AT94" s="67">
        <f>ROUND(SUM(AV94:AW94),2)</f>
        <v>0</v>
      </c>
      <c r="AU94" s="68">
        <f>ROUND(AU95,5)</f>
        <v>0</v>
      </c>
      <c r="AV94" s="67">
        <f>ROUND(AZ94*L29,2)</f>
        <v>0</v>
      </c>
      <c r="AW94" s="67">
        <f>ROUND(BA94*L30,2)</f>
        <v>0</v>
      </c>
      <c r="AX94" s="67">
        <f>ROUND(BB94*L29,2)</f>
        <v>0</v>
      </c>
      <c r="AY94" s="67">
        <f>ROUND(BC94*L30,2)</f>
        <v>0</v>
      </c>
      <c r="AZ94" s="67">
        <f>ROUND(AZ95,2)</f>
        <v>0</v>
      </c>
      <c r="BA94" s="67">
        <f>ROUND(BA95,2)</f>
        <v>0</v>
      </c>
      <c r="BB94" s="67">
        <f>ROUND(BB95,2)</f>
        <v>0</v>
      </c>
      <c r="BC94" s="67">
        <f>ROUND(BC95,2)</f>
        <v>0</v>
      </c>
      <c r="BD94" s="69">
        <f>ROUND(BD95,2)</f>
        <v>0</v>
      </c>
      <c r="BS94" s="70" t="s">
        <v>75</v>
      </c>
      <c r="BT94" s="70" t="s">
        <v>76</v>
      </c>
      <c r="BU94" s="71" t="s">
        <v>77</v>
      </c>
      <c r="BV94" s="70" t="s">
        <v>78</v>
      </c>
      <c r="BW94" s="70" t="s">
        <v>5</v>
      </c>
      <c r="BX94" s="70" t="s">
        <v>79</v>
      </c>
      <c r="CL94" s="70" t="s">
        <v>1</v>
      </c>
    </row>
    <row r="95" spans="1:91" s="6" customFormat="1" ht="16.5" customHeight="1">
      <c r="A95" s="72" t="s">
        <v>80</v>
      </c>
      <c r="B95" s="73"/>
      <c r="C95" s="74"/>
      <c r="D95" s="178" t="s">
        <v>81</v>
      </c>
      <c r="E95" s="178"/>
      <c r="F95" s="178"/>
      <c r="G95" s="178"/>
      <c r="H95" s="178"/>
      <c r="I95" s="75"/>
      <c r="J95" s="178" t="s">
        <v>82</v>
      </c>
      <c r="K95" s="178"/>
      <c r="L95" s="178"/>
      <c r="M95" s="178"/>
      <c r="N95" s="178"/>
      <c r="O95" s="178"/>
      <c r="P95" s="178"/>
      <c r="Q95" s="178"/>
      <c r="R95" s="178"/>
      <c r="S95" s="178"/>
      <c r="T95" s="178"/>
      <c r="U95" s="178"/>
      <c r="V95" s="178"/>
      <c r="W95" s="178"/>
      <c r="X95" s="178"/>
      <c r="Y95" s="178"/>
      <c r="Z95" s="178"/>
      <c r="AA95" s="178"/>
      <c r="AB95" s="178"/>
      <c r="AC95" s="178"/>
      <c r="AD95" s="178"/>
      <c r="AE95" s="178"/>
      <c r="AF95" s="178"/>
      <c r="AG95" s="176">
        <f>'D.1 - Dokumentace BP'!J30</f>
        <v>0</v>
      </c>
      <c r="AH95" s="177"/>
      <c r="AI95" s="177"/>
      <c r="AJ95" s="177"/>
      <c r="AK95" s="177"/>
      <c r="AL95" s="177"/>
      <c r="AM95" s="177"/>
      <c r="AN95" s="176">
        <f>SUM(AG95,AT95)</f>
        <v>0</v>
      </c>
      <c r="AO95" s="177"/>
      <c r="AP95" s="177"/>
      <c r="AQ95" s="76" t="s">
        <v>83</v>
      </c>
      <c r="AR95" s="73"/>
      <c r="AS95" s="77">
        <v>0</v>
      </c>
      <c r="AT95" s="78">
        <f>ROUND(SUM(AV95:AW95),2)</f>
        <v>0</v>
      </c>
      <c r="AU95" s="79">
        <f>'D.1 - Dokumentace BP'!P128</f>
        <v>0</v>
      </c>
      <c r="AV95" s="78">
        <f>'D.1 - Dokumentace BP'!J33</f>
        <v>0</v>
      </c>
      <c r="AW95" s="78">
        <f>'D.1 - Dokumentace BP'!J34</f>
        <v>0</v>
      </c>
      <c r="AX95" s="78">
        <f>'D.1 - Dokumentace BP'!J35</f>
        <v>0</v>
      </c>
      <c r="AY95" s="78">
        <f>'D.1 - Dokumentace BP'!J36</f>
        <v>0</v>
      </c>
      <c r="AZ95" s="78">
        <f>'D.1 - Dokumentace BP'!F33</f>
        <v>0</v>
      </c>
      <c r="BA95" s="78">
        <f>'D.1 - Dokumentace BP'!F34</f>
        <v>0</v>
      </c>
      <c r="BB95" s="78">
        <f>'D.1 - Dokumentace BP'!F35</f>
        <v>0</v>
      </c>
      <c r="BC95" s="78">
        <f>'D.1 - Dokumentace BP'!F36</f>
        <v>0</v>
      </c>
      <c r="BD95" s="80">
        <f>'D.1 - Dokumentace BP'!F37</f>
        <v>0</v>
      </c>
      <c r="BT95" s="81" t="s">
        <v>84</v>
      </c>
      <c r="BV95" s="81" t="s">
        <v>78</v>
      </c>
      <c r="BW95" s="81" t="s">
        <v>85</v>
      </c>
      <c r="BX95" s="81" t="s">
        <v>5</v>
      </c>
      <c r="CL95" s="81" t="s">
        <v>1</v>
      </c>
      <c r="CM95" s="81" t="s">
        <v>86</v>
      </c>
    </row>
    <row r="96" spans="1:91" s="1" customFormat="1" ht="30" customHeight="1">
      <c r="B96" s="30"/>
      <c r="AR96" s="30"/>
    </row>
    <row r="97" spans="2:44" s="1" customFormat="1" ht="6.9" customHeight="1">
      <c r="B97" s="42"/>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c r="AG97" s="43"/>
      <c r="AH97" s="43"/>
      <c r="AI97" s="43"/>
      <c r="AJ97" s="43"/>
      <c r="AK97" s="43"/>
      <c r="AL97" s="43"/>
      <c r="AM97" s="43"/>
      <c r="AN97" s="43"/>
      <c r="AO97" s="43"/>
      <c r="AP97" s="43"/>
      <c r="AQ97" s="43"/>
      <c r="AR97" s="30"/>
    </row>
  </sheetData>
  <sheetProtection algorithmName="SHA-512" hashValue="mwf5suuEfnPZq8FQe0Uz6gji0PWqUHx94NvTWuBAXnDMTSHpzeFZZH2sWAzuoYonZ8fEpgvJ9JLyR44JjoE/IA==" saltValue="FC7Bf0ziapof43nV6XOcmfgrJmqV2H8+OWkvUK5gj1PMxK2zfSM6MF3F9IcmaVt4LrFR8gNGLv0aFPcrT7QcOA==" spinCount="100000" sheet="1" objects="1" scenarios="1" formatColumns="0" formatRows="0"/>
  <mergeCells count="42">
    <mergeCell ref="W30:AE30"/>
    <mergeCell ref="AK30:AO30"/>
    <mergeCell ref="L30:P30"/>
    <mergeCell ref="W31:AE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AN95:AP95"/>
    <mergeCell ref="AG95:AM95"/>
    <mergeCell ref="D95:H95"/>
    <mergeCell ref="J95:AF95"/>
    <mergeCell ref="AG94:AM94"/>
    <mergeCell ref="AN94:AP94"/>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AK31:AO31"/>
  </mergeCells>
  <hyperlinks>
    <hyperlink ref="A95" location="'D.1 - Dokumentace BP'!C2" display="/" xr:uid="{00000000-0004-0000-0000-00000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94"/>
  <sheetViews>
    <sheetView showGridLines="0" tabSelected="1" topLeftCell="A96" workbookViewId="0">
      <selection activeCell="F191" sqref="F191"/>
    </sheetView>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70"/>
      <c r="M2" s="170"/>
      <c r="N2" s="170"/>
      <c r="O2" s="170"/>
      <c r="P2" s="170"/>
      <c r="Q2" s="170"/>
      <c r="R2" s="170"/>
      <c r="S2" s="170"/>
      <c r="T2" s="170"/>
      <c r="U2" s="170"/>
      <c r="V2" s="170"/>
      <c r="AT2" s="15" t="s">
        <v>85</v>
      </c>
    </row>
    <row r="3" spans="2:46" ht="6.9" customHeight="1">
      <c r="B3" s="16"/>
      <c r="C3" s="17"/>
      <c r="D3" s="17"/>
      <c r="E3" s="17"/>
      <c r="F3" s="17"/>
      <c r="G3" s="17"/>
      <c r="H3" s="17"/>
      <c r="I3" s="17"/>
      <c r="J3" s="17"/>
      <c r="K3" s="17"/>
      <c r="L3" s="18"/>
      <c r="AT3" s="15" t="s">
        <v>86</v>
      </c>
    </row>
    <row r="4" spans="2:46" ht="24.9" customHeight="1">
      <c r="B4" s="18"/>
      <c r="D4" s="19" t="s">
        <v>87</v>
      </c>
      <c r="L4" s="18"/>
      <c r="M4" s="82" t="s">
        <v>10</v>
      </c>
      <c r="AT4" s="15" t="s">
        <v>4</v>
      </c>
    </row>
    <row r="5" spans="2:46" ht="6.9" customHeight="1">
      <c r="B5" s="18"/>
      <c r="L5" s="18"/>
    </row>
    <row r="6" spans="2:46" ht="12" customHeight="1">
      <c r="B6" s="18"/>
      <c r="D6" s="25" t="s">
        <v>16</v>
      </c>
      <c r="L6" s="18"/>
    </row>
    <row r="7" spans="2:46" ht="16.5" customHeight="1">
      <c r="B7" s="18"/>
      <c r="E7" s="209" t="str">
        <f>'Rekapitulace stavby'!K6</f>
        <v>DEMOLICE – AUTOMATIZOVANÉ DOPRAVNÍ CENTRUM OSTRAVA (ADC)</v>
      </c>
      <c r="F7" s="210"/>
      <c r="G7" s="210"/>
      <c r="H7" s="210"/>
      <c r="L7" s="18"/>
    </row>
    <row r="8" spans="2:46" s="1" customFormat="1" ht="12" customHeight="1">
      <c r="B8" s="30"/>
      <c r="D8" s="25" t="s">
        <v>88</v>
      </c>
      <c r="L8" s="30"/>
    </row>
    <row r="9" spans="2:46" s="1" customFormat="1" ht="16.5" customHeight="1">
      <c r="B9" s="30"/>
      <c r="E9" s="181" t="s">
        <v>89</v>
      </c>
      <c r="F9" s="208"/>
      <c r="G9" s="208"/>
      <c r="H9" s="208"/>
      <c r="L9" s="30"/>
    </row>
    <row r="10" spans="2:46" s="1" customFormat="1">
      <c r="B10" s="30"/>
      <c r="L10" s="30"/>
    </row>
    <row r="11" spans="2:46" s="1" customFormat="1" ht="12" customHeight="1">
      <c r="B11" s="30"/>
      <c r="D11" s="25" t="s">
        <v>18</v>
      </c>
      <c r="F11" s="23" t="s">
        <v>1</v>
      </c>
      <c r="I11" s="25" t="s">
        <v>19</v>
      </c>
      <c r="J11" s="23" t="s">
        <v>1</v>
      </c>
      <c r="L11" s="30"/>
    </row>
    <row r="12" spans="2:46" s="1" customFormat="1" ht="12" customHeight="1">
      <c r="B12" s="30"/>
      <c r="D12" s="25" t="s">
        <v>20</v>
      </c>
      <c r="F12" s="23" t="s">
        <v>21</v>
      </c>
      <c r="I12" s="25" t="s">
        <v>22</v>
      </c>
      <c r="J12" s="50" t="str">
        <f>'Rekapitulace stavby'!AN8</f>
        <v>31. 5. 2022</v>
      </c>
      <c r="L12" s="30"/>
    </row>
    <row r="13" spans="2:46" s="1" customFormat="1" ht="10.8" customHeight="1">
      <c r="B13" s="30"/>
      <c r="L13" s="30"/>
    </row>
    <row r="14" spans="2:46" s="1" customFormat="1" ht="12" customHeight="1">
      <c r="B14" s="30"/>
      <c r="D14" s="25" t="s">
        <v>24</v>
      </c>
      <c r="I14" s="25" t="s">
        <v>25</v>
      </c>
      <c r="J14" s="23" t="s">
        <v>1</v>
      </c>
      <c r="L14" s="30"/>
    </row>
    <row r="15" spans="2:46" s="1" customFormat="1" ht="18" customHeight="1">
      <c r="B15" s="30"/>
      <c r="E15" s="23" t="s">
        <v>26</v>
      </c>
      <c r="I15" s="25" t="s">
        <v>27</v>
      </c>
      <c r="J15" s="23" t="s">
        <v>1</v>
      </c>
      <c r="L15" s="30"/>
    </row>
    <row r="16" spans="2:46" s="1" customFormat="1" ht="6.9" customHeight="1">
      <c r="B16" s="30"/>
      <c r="L16" s="30"/>
    </row>
    <row r="17" spans="2:12" s="1" customFormat="1" ht="12" customHeight="1">
      <c r="B17" s="30"/>
      <c r="D17" s="25" t="s">
        <v>28</v>
      </c>
      <c r="I17" s="25" t="s">
        <v>25</v>
      </c>
      <c r="J17" s="26" t="str">
        <f>'Rekapitulace stavby'!AN13</f>
        <v>Vyplň údaj</v>
      </c>
      <c r="L17" s="30"/>
    </row>
    <row r="18" spans="2:12" s="1" customFormat="1" ht="18" customHeight="1">
      <c r="B18" s="30"/>
      <c r="E18" s="211" t="str">
        <f>'Rekapitulace stavby'!E14</f>
        <v>Vyplň údaj</v>
      </c>
      <c r="F18" s="200"/>
      <c r="G18" s="200"/>
      <c r="H18" s="200"/>
      <c r="I18" s="25" t="s">
        <v>27</v>
      </c>
      <c r="J18" s="26" t="str">
        <f>'Rekapitulace stavby'!AN14</f>
        <v>Vyplň údaj</v>
      </c>
      <c r="L18" s="30"/>
    </row>
    <row r="19" spans="2:12" s="1" customFormat="1" ht="6.9" customHeight="1">
      <c r="B19" s="30"/>
      <c r="L19" s="30"/>
    </row>
    <row r="20" spans="2:12" s="1" customFormat="1" ht="12" customHeight="1">
      <c r="B20" s="30"/>
      <c r="D20" s="25" t="s">
        <v>30</v>
      </c>
      <c r="I20" s="25" t="s">
        <v>25</v>
      </c>
      <c r="J20" s="23" t="s">
        <v>1</v>
      </c>
      <c r="L20" s="30"/>
    </row>
    <row r="21" spans="2:12" s="1" customFormat="1" ht="18" customHeight="1">
      <c r="B21" s="30"/>
      <c r="E21" s="23" t="s">
        <v>31</v>
      </c>
      <c r="I21" s="25" t="s">
        <v>27</v>
      </c>
      <c r="J21" s="23" t="s">
        <v>1</v>
      </c>
      <c r="L21" s="30"/>
    </row>
    <row r="22" spans="2:12" s="1" customFormat="1" ht="6.9" customHeight="1">
      <c r="B22" s="30"/>
      <c r="L22" s="30"/>
    </row>
    <row r="23" spans="2:12" s="1" customFormat="1" ht="12" customHeight="1">
      <c r="B23" s="30"/>
      <c r="D23" s="25" t="s">
        <v>33</v>
      </c>
      <c r="I23" s="25" t="s">
        <v>25</v>
      </c>
      <c r="J23" s="23" t="str">
        <f>IF('Rekapitulace stavby'!AN19="","",'Rekapitulace stavby'!AN19)</f>
        <v/>
      </c>
      <c r="L23" s="30"/>
    </row>
    <row r="24" spans="2:12" s="1" customFormat="1" ht="18" customHeight="1">
      <c r="B24" s="30"/>
      <c r="E24" s="23" t="str">
        <f>IF('Rekapitulace stavby'!E20="","",'Rekapitulace stavby'!E20)</f>
        <v xml:space="preserve"> </v>
      </c>
      <c r="I24" s="25" t="s">
        <v>27</v>
      </c>
      <c r="J24" s="23" t="str">
        <f>IF('Rekapitulace stavby'!AN20="","",'Rekapitulace stavby'!AN20)</f>
        <v/>
      </c>
      <c r="L24" s="30"/>
    </row>
    <row r="25" spans="2:12" s="1" customFormat="1" ht="6.9" customHeight="1">
      <c r="B25" s="30"/>
      <c r="L25" s="30"/>
    </row>
    <row r="26" spans="2:12" s="1" customFormat="1" ht="12" customHeight="1">
      <c r="B26" s="30"/>
      <c r="D26" s="25" t="s">
        <v>34</v>
      </c>
      <c r="L26" s="30"/>
    </row>
    <row r="27" spans="2:12" s="7" customFormat="1" ht="95.25" customHeight="1">
      <c r="B27" s="83"/>
      <c r="E27" s="204" t="s">
        <v>35</v>
      </c>
      <c r="F27" s="204"/>
      <c r="G27" s="204"/>
      <c r="H27" s="204"/>
      <c r="L27" s="83"/>
    </row>
    <row r="28" spans="2:12" s="1" customFormat="1" ht="6.9" customHeight="1">
      <c r="B28" s="30"/>
      <c r="L28" s="30"/>
    </row>
    <row r="29" spans="2:12" s="1" customFormat="1" ht="6.9" customHeight="1">
      <c r="B29" s="30"/>
      <c r="D29" s="51"/>
      <c r="E29" s="51"/>
      <c r="F29" s="51"/>
      <c r="G29" s="51"/>
      <c r="H29" s="51"/>
      <c r="I29" s="51"/>
      <c r="J29" s="51"/>
      <c r="K29" s="51"/>
      <c r="L29" s="30"/>
    </row>
    <row r="30" spans="2:12" s="1" customFormat="1" ht="25.35" customHeight="1">
      <c r="B30" s="30"/>
      <c r="D30" s="84" t="s">
        <v>36</v>
      </c>
      <c r="J30" s="64">
        <f>ROUND(J128, 2)</f>
        <v>0</v>
      </c>
      <c r="L30" s="30"/>
    </row>
    <row r="31" spans="2:12" s="1" customFormat="1" ht="6.9" customHeight="1">
      <c r="B31" s="30"/>
      <c r="D31" s="51"/>
      <c r="E31" s="51"/>
      <c r="F31" s="51"/>
      <c r="G31" s="51"/>
      <c r="H31" s="51"/>
      <c r="I31" s="51"/>
      <c r="J31" s="51"/>
      <c r="K31" s="51"/>
      <c r="L31" s="30"/>
    </row>
    <row r="32" spans="2:12" s="1" customFormat="1" ht="14.4" customHeight="1">
      <c r="B32" s="30"/>
      <c r="F32" s="33" t="s">
        <v>38</v>
      </c>
      <c r="I32" s="33" t="s">
        <v>37</v>
      </c>
      <c r="J32" s="33" t="s">
        <v>39</v>
      </c>
      <c r="L32" s="30"/>
    </row>
    <row r="33" spans="2:12" s="1" customFormat="1" ht="14.4" customHeight="1">
      <c r="B33" s="30"/>
      <c r="D33" s="53" t="s">
        <v>40</v>
      </c>
      <c r="E33" s="25" t="s">
        <v>41</v>
      </c>
      <c r="F33" s="85">
        <f>ROUND((SUM(BE128:BE193)),  2)</f>
        <v>0</v>
      </c>
      <c r="I33" s="86">
        <v>0.21</v>
      </c>
      <c r="J33" s="85">
        <f>ROUND(((SUM(BE128:BE193))*I33),  2)</f>
        <v>0</v>
      </c>
      <c r="L33" s="30"/>
    </row>
    <row r="34" spans="2:12" s="1" customFormat="1" ht="14.4" customHeight="1">
      <c r="B34" s="30"/>
      <c r="E34" s="25" t="s">
        <v>42</v>
      </c>
      <c r="F34" s="85">
        <f>ROUND((SUM(BF128:BF193)),  2)</f>
        <v>0</v>
      </c>
      <c r="I34" s="86">
        <v>0.15</v>
      </c>
      <c r="J34" s="85">
        <f>ROUND(((SUM(BF128:BF193))*I34),  2)</f>
        <v>0</v>
      </c>
      <c r="L34" s="30"/>
    </row>
    <row r="35" spans="2:12" s="1" customFormat="1" ht="14.4" hidden="1" customHeight="1">
      <c r="B35" s="30"/>
      <c r="E35" s="25" t="s">
        <v>43</v>
      </c>
      <c r="F35" s="85">
        <f>ROUND((SUM(BG128:BG193)),  2)</f>
        <v>0</v>
      </c>
      <c r="I35" s="86">
        <v>0.21</v>
      </c>
      <c r="J35" s="85">
        <f>0</f>
        <v>0</v>
      </c>
      <c r="L35" s="30"/>
    </row>
    <row r="36" spans="2:12" s="1" customFormat="1" ht="14.4" hidden="1" customHeight="1">
      <c r="B36" s="30"/>
      <c r="E36" s="25" t="s">
        <v>44</v>
      </c>
      <c r="F36" s="85">
        <f>ROUND((SUM(BH128:BH193)),  2)</f>
        <v>0</v>
      </c>
      <c r="I36" s="86">
        <v>0.15</v>
      </c>
      <c r="J36" s="85">
        <f>0</f>
        <v>0</v>
      </c>
      <c r="L36" s="30"/>
    </row>
    <row r="37" spans="2:12" s="1" customFormat="1" ht="14.4" hidden="1" customHeight="1">
      <c r="B37" s="30"/>
      <c r="E37" s="25" t="s">
        <v>45</v>
      </c>
      <c r="F37" s="85">
        <f>ROUND((SUM(BI128:BI193)),  2)</f>
        <v>0</v>
      </c>
      <c r="I37" s="86">
        <v>0</v>
      </c>
      <c r="J37" s="85">
        <f>0</f>
        <v>0</v>
      </c>
      <c r="L37" s="30"/>
    </row>
    <row r="38" spans="2:12" s="1" customFormat="1" ht="6.9" customHeight="1">
      <c r="B38" s="30"/>
      <c r="L38" s="30"/>
    </row>
    <row r="39" spans="2:12" s="1" customFormat="1" ht="25.35" customHeight="1">
      <c r="B39" s="30"/>
      <c r="C39" s="87"/>
      <c r="D39" s="88" t="s">
        <v>46</v>
      </c>
      <c r="E39" s="55"/>
      <c r="F39" s="55"/>
      <c r="G39" s="89" t="s">
        <v>47</v>
      </c>
      <c r="H39" s="90" t="s">
        <v>48</v>
      </c>
      <c r="I39" s="55"/>
      <c r="J39" s="91">
        <f>SUM(J30:J37)</f>
        <v>0</v>
      </c>
      <c r="K39" s="92"/>
      <c r="L39" s="30"/>
    </row>
    <row r="40" spans="2:12" s="1" customFormat="1" ht="14.4" customHeight="1">
      <c r="B40" s="30"/>
      <c r="L40" s="30"/>
    </row>
    <row r="41" spans="2:12" ht="14.4" customHeight="1">
      <c r="B41" s="18"/>
      <c r="L41" s="18"/>
    </row>
    <row r="42" spans="2:12" ht="14.4" customHeight="1">
      <c r="B42" s="18"/>
      <c r="L42" s="18"/>
    </row>
    <row r="43" spans="2:12" ht="14.4" customHeight="1">
      <c r="B43" s="18"/>
      <c r="L43" s="18"/>
    </row>
    <row r="44" spans="2:12" ht="14.4" customHeight="1">
      <c r="B44" s="18"/>
      <c r="L44" s="18"/>
    </row>
    <row r="45" spans="2:12" ht="14.4" customHeight="1">
      <c r="B45" s="18"/>
      <c r="L45" s="18"/>
    </row>
    <row r="46" spans="2:12" ht="14.4" customHeight="1">
      <c r="B46" s="18"/>
      <c r="L46" s="18"/>
    </row>
    <row r="47" spans="2:12" ht="14.4" customHeight="1">
      <c r="B47" s="18"/>
      <c r="L47" s="18"/>
    </row>
    <row r="48" spans="2:12" ht="14.4" customHeight="1">
      <c r="B48" s="18"/>
      <c r="L48" s="18"/>
    </row>
    <row r="49" spans="2:12" ht="14.4" customHeight="1">
      <c r="B49" s="18"/>
      <c r="L49" s="18"/>
    </row>
    <row r="50" spans="2:12" s="1" customFormat="1" ht="14.4" customHeight="1">
      <c r="B50" s="30"/>
      <c r="D50" s="39" t="s">
        <v>49</v>
      </c>
      <c r="E50" s="40"/>
      <c r="F50" s="40"/>
      <c r="G50" s="39" t="s">
        <v>50</v>
      </c>
      <c r="H50" s="40"/>
      <c r="I50" s="40"/>
      <c r="J50" s="40"/>
      <c r="K50" s="40"/>
      <c r="L50" s="30"/>
    </row>
    <row r="51" spans="2:12">
      <c r="B51" s="18"/>
      <c r="L51" s="18"/>
    </row>
    <row r="52" spans="2:12">
      <c r="B52" s="18"/>
      <c r="L52" s="18"/>
    </row>
    <row r="53" spans="2:12">
      <c r="B53" s="18"/>
      <c r="L53" s="18"/>
    </row>
    <row r="54" spans="2:12">
      <c r="B54" s="18"/>
      <c r="L54" s="18"/>
    </row>
    <row r="55" spans="2:12">
      <c r="B55" s="18"/>
      <c r="L55" s="18"/>
    </row>
    <row r="56" spans="2:12">
      <c r="B56" s="18"/>
      <c r="L56" s="18"/>
    </row>
    <row r="57" spans="2:12">
      <c r="B57" s="18"/>
      <c r="L57" s="18"/>
    </row>
    <row r="58" spans="2:12">
      <c r="B58" s="18"/>
      <c r="L58" s="18"/>
    </row>
    <row r="59" spans="2:12">
      <c r="B59" s="18"/>
      <c r="L59" s="18"/>
    </row>
    <row r="60" spans="2:12">
      <c r="B60" s="18"/>
      <c r="L60" s="18"/>
    </row>
    <row r="61" spans="2:12" s="1" customFormat="1" ht="13.2">
      <c r="B61" s="30"/>
      <c r="D61" s="41" t="s">
        <v>51</v>
      </c>
      <c r="E61" s="32"/>
      <c r="F61" s="93" t="s">
        <v>52</v>
      </c>
      <c r="G61" s="41" t="s">
        <v>51</v>
      </c>
      <c r="H61" s="32"/>
      <c r="I61" s="32"/>
      <c r="J61" s="94" t="s">
        <v>52</v>
      </c>
      <c r="K61" s="32"/>
      <c r="L61" s="30"/>
    </row>
    <row r="62" spans="2:12">
      <c r="B62" s="18"/>
      <c r="L62" s="18"/>
    </row>
    <row r="63" spans="2:12">
      <c r="B63" s="18"/>
      <c r="L63" s="18"/>
    </row>
    <row r="64" spans="2:12">
      <c r="B64" s="18"/>
      <c r="L64" s="18"/>
    </row>
    <row r="65" spans="2:12" s="1" customFormat="1" ht="13.2">
      <c r="B65" s="30"/>
      <c r="D65" s="39" t="s">
        <v>53</v>
      </c>
      <c r="E65" s="40"/>
      <c r="F65" s="40"/>
      <c r="G65" s="39" t="s">
        <v>54</v>
      </c>
      <c r="H65" s="40"/>
      <c r="I65" s="40"/>
      <c r="J65" s="40"/>
      <c r="K65" s="40"/>
      <c r="L65" s="30"/>
    </row>
    <row r="66" spans="2:12">
      <c r="B66" s="18"/>
      <c r="L66" s="18"/>
    </row>
    <row r="67" spans="2:12">
      <c r="B67" s="18"/>
      <c r="L67" s="18"/>
    </row>
    <row r="68" spans="2:12">
      <c r="B68" s="18"/>
      <c r="L68" s="18"/>
    </row>
    <row r="69" spans="2:12">
      <c r="B69" s="18"/>
      <c r="L69" s="18"/>
    </row>
    <row r="70" spans="2:12">
      <c r="B70" s="18"/>
      <c r="L70" s="18"/>
    </row>
    <row r="71" spans="2:12">
      <c r="B71" s="18"/>
      <c r="L71" s="18"/>
    </row>
    <row r="72" spans="2:12">
      <c r="B72" s="18"/>
      <c r="L72" s="18"/>
    </row>
    <row r="73" spans="2:12">
      <c r="B73" s="18"/>
      <c r="L73" s="18"/>
    </row>
    <row r="74" spans="2:12">
      <c r="B74" s="18"/>
      <c r="L74" s="18"/>
    </row>
    <row r="75" spans="2:12">
      <c r="B75" s="18"/>
      <c r="L75" s="18"/>
    </row>
    <row r="76" spans="2:12" s="1" customFormat="1" ht="13.2">
      <c r="B76" s="30"/>
      <c r="D76" s="41" t="s">
        <v>51</v>
      </c>
      <c r="E76" s="32"/>
      <c r="F76" s="93" t="s">
        <v>52</v>
      </c>
      <c r="G76" s="41" t="s">
        <v>51</v>
      </c>
      <c r="H76" s="32"/>
      <c r="I76" s="32"/>
      <c r="J76" s="94" t="s">
        <v>52</v>
      </c>
      <c r="K76" s="32"/>
      <c r="L76" s="30"/>
    </row>
    <row r="77" spans="2:12" s="1" customFormat="1" ht="14.4" customHeight="1">
      <c r="B77" s="42"/>
      <c r="C77" s="43"/>
      <c r="D77" s="43"/>
      <c r="E77" s="43"/>
      <c r="F77" s="43"/>
      <c r="G77" s="43"/>
      <c r="H77" s="43"/>
      <c r="I77" s="43"/>
      <c r="J77" s="43"/>
      <c r="K77" s="43"/>
      <c r="L77" s="30"/>
    </row>
    <row r="81" spans="2:47" s="1" customFormat="1" ht="6.9" customHeight="1">
      <c r="B81" s="44"/>
      <c r="C81" s="45"/>
      <c r="D81" s="45"/>
      <c r="E81" s="45"/>
      <c r="F81" s="45"/>
      <c r="G81" s="45"/>
      <c r="H81" s="45"/>
      <c r="I81" s="45"/>
      <c r="J81" s="45"/>
      <c r="K81" s="45"/>
      <c r="L81" s="30"/>
    </row>
    <row r="82" spans="2:47" s="1" customFormat="1" ht="24.9" customHeight="1">
      <c r="B82" s="30"/>
      <c r="C82" s="19" t="s">
        <v>90</v>
      </c>
      <c r="L82" s="30"/>
    </row>
    <row r="83" spans="2:47" s="1" customFormat="1" ht="6.9" customHeight="1">
      <c r="B83" s="30"/>
      <c r="L83" s="30"/>
    </row>
    <row r="84" spans="2:47" s="1" customFormat="1" ht="12" customHeight="1">
      <c r="B84" s="30"/>
      <c r="C84" s="25" t="s">
        <v>16</v>
      </c>
      <c r="L84" s="30"/>
    </row>
    <row r="85" spans="2:47" s="1" customFormat="1" ht="16.5" customHeight="1">
      <c r="B85" s="30"/>
      <c r="E85" s="209" t="str">
        <f>E7</f>
        <v>DEMOLICE – AUTOMATIZOVANÉ DOPRAVNÍ CENTRUM OSTRAVA (ADC)</v>
      </c>
      <c r="F85" s="210"/>
      <c r="G85" s="210"/>
      <c r="H85" s="210"/>
      <c r="L85" s="30"/>
    </row>
    <row r="86" spans="2:47" s="1" customFormat="1" ht="12" customHeight="1">
      <c r="B86" s="30"/>
      <c r="C86" s="25" t="s">
        <v>88</v>
      </c>
      <c r="L86" s="30"/>
    </row>
    <row r="87" spans="2:47" s="1" customFormat="1" ht="16.5" customHeight="1">
      <c r="B87" s="30"/>
      <c r="E87" s="181" t="str">
        <f>E9</f>
        <v>D.1 - Dokumentace BP</v>
      </c>
      <c r="F87" s="208"/>
      <c r="G87" s="208"/>
      <c r="H87" s="208"/>
      <c r="L87" s="30"/>
    </row>
    <row r="88" spans="2:47" s="1" customFormat="1" ht="6.9" customHeight="1">
      <c r="B88" s="30"/>
      <c r="L88" s="30"/>
    </row>
    <row r="89" spans="2:47" s="1" customFormat="1" ht="12" customHeight="1">
      <c r="B89" s="30"/>
      <c r="C89" s="25" t="s">
        <v>20</v>
      </c>
      <c r="F89" s="23" t="str">
        <f>F12</f>
        <v xml:space="preserve"> </v>
      </c>
      <c r="I89" s="25" t="s">
        <v>22</v>
      </c>
      <c r="J89" s="50" t="str">
        <f>IF(J12="","",J12)</f>
        <v>31. 5. 2022</v>
      </c>
      <c r="L89" s="30"/>
    </row>
    <row r="90" spans="2:47" s="1" customFormat="1" ht="6.9" customHeight="1">
      <c r="B90" s="30"/>
      <c r="L90" s="30"/>
    </row>
    <row r="91" spans="2:47" s="1" customFormat="1" ht="15.15" customHeight="1">
      <c r="B91" s="30"/>
      <c r="C91" s="25" t="s">
        <v>24</v>
      </c>
      <c r="F91" s="23" t="str">
        <f>E15</f>
        <v>VYSOKÁ ŠKOLA BÁŇSKÁ – TUO</v>
      </c>
      <c r="I91" s="25" t="s">
        <v>30</v>
      </c>
      <c r="J91" s="28" t="str">
        <f>E21</f>
        <v>KANIA a.s.</v>
      </c>
      <c r="L91" s="30"/>
    </row>
    <row r="92" spans="2:47" s="1" customFormat="1" ht="15.15" customHeight="1">
      <c r="B92" s="30"/>
      <c r="C92" s="25" t="s">
        <v>28</v>
      </c>
      <c r="F92" s="23" t="str">
        <f>IF(E18="","",E18)</f>
        <v>Vyplň údaj</v>
      </c>
      <c r="I92" s="25" t="s">
        <v>33</v>
      </c>
      <c r="J92" s="28" t="str">
        <f>E24</f>
        <v xml:space="preserve"> </v>
      </c>
      <c r="L92" s="30"/>
    </row>
    <row r="93" spans="2:47" s="1" customFormat="1" ht="10.35" customHeight="1">
      <c r="B93" s="30"/>
      <c r="L93" s="30"/>
    </row>
    <row r="94" spans="2:47" s="1" customFormat="1" ht="29.25" customHeight="1">
      <c r="B94" s="30"/>
      <c r="C94" s="95" t="s">
        <v>91</v>
      </c>
      <c r="D94" s="87"/>
      <c r="E94" s="87"/>
      <c r="F94" s="87"/>
      <c r="G94" s="87"/>
      <c r="H94" s="87"/>
      <c r="I94" s="87"/>
      <c r="J94" s="96" t="s">
        <v>92</v>
      </c>
      <c r="K94" s="87"/>
      <c r="L94" s="30"/>
    </row>
    <row r="95" spans="2:47" s="1" customFormat="1" ht="10.35" customHeight="1">
      <c r="B95" s="30"/>
      <c r="L95" s="30"/>
    </row>
    <row r="96" spans="2:47" s="1" customFormat="1" ht="22.8" customHeight="1">
      <c r="B96" s="30"/>
      <c r="C96" s="97" t="s">
        <v>93</v>
      </c>
      <c r="J96" s="64">
        <f>J128</f>
        <v>0</v>
      </c>
      <c r="L96" s="30"/>
      <c r="AU96" s="15" t="s">
        <v>94</v>
      </c>
    </row>
    <row r="97" spans="2:12" s="8" customFormat="1" ht="24.9" customHeight="1">
      <c r="B97" s="98"/>
      <c r="D97" s="99" t="s">
        <v>95</v>
      </c>
      <c r="E97" s="100"/>
      <c r="F97" s="100"/>
      <c r="G97" s="100"/>
      <c r="H97" s="100"/>
      <c r="I97" s="100"/>
      <c r="J97" s="101">
        <f>J129</f>
        <v>0</v>
      </c>
      <c r="L97" s="98"/>
    </row>
    <row r="98" spans="2:12" s="9" customFormat="1" ht="19.95" customHeight="1">
      <c r="B98" s="102"/>
      <c r="D98" s="103" t="s">
        <v>96</v>
      </c>
      <c r="E98" s="104"/>
      <c r="F98" s="104"/>
      <c r="G98" s="104"/>
      <c r="H98" s="104"/>
      <c r="I98" s="104"/>
      <c r="J98" s="105">
        <f>J130</f>
        <v>0</v>
      </c>
      <c r="L98" s="102"/>
    </row>
    <row r="99" spans="2:12" s="9" customFormat="1" ht="19.95" customHeight="1">
      <c r="B99" s="102"/>
      <c r="D99" s="103" t="s">
        <v>97</v>
      </c>
      <c r="E99" s="104"/>
      <c r="F99" s="104"/>
      <c r="G99" s="104"/>
      <c r="H99" s="104"/>
      <c r="I99" s="104"/>
      <c r="J99" s="105">
        <f>J141</f>
        <v>0</v>
      </c>
      <c r="L99" s="102"/>
    </row>
    <row r="100" spans="2:12" s="9" customFormat="1" ht="19.95" customHeight="1">
      <c r="B100" s="102"/>
      <c r="D100" s="103" t="s">
        <v>98</v>
      </c>
      <c r="E100" s="104"/>
      <c r="F100" s="104"/>
      <c r="G100" s="104"/>
      <c r="H100" s="104"/>
      <c r="I100" s="104"/>
      <c r="J100" s="105">
        <f>J150</f>
        <v>0</v>
      </c>
      <c r="L100" s="102"/>
    </row>
    <row r="101" spans="2:12" s="9" customFormat="1" ht="19.95" customHeight="1">
      <c r="B101" s="102"/>
      <c r="D101" s="103" t="s">
        <v>99</v>
      </c>
      <c r="E101" s="104"/>
      <c r="F101" s="104"/>
      <c r="G101" s="104"/>
      <c r="H101" s="104"/>
      <c r="I101" s="104"/>
      <c r="J101" s="105">
        <f>J158</f>
        <v>0</v>
      </c>
      <c r="L101" s="102"/>
    </row>
    <row r="102" spans="2:12" s="8" customFormat="1" ht="24.9" customHeight="1">
      <c r="B102" s="98"/>
      <c r="D102" s="99" t="s">
        <v>100</v>
      </c>
      <c r="E102" s="100"/>
      <c r="F102" s="100"/>
      <c r="G102" s="100"/>
      <c r="H102" s="100"/>
      <c r="I102" s="100"/>
      <c r="J102" s="101">
        <f>J169</f>
        <v>0</v>
      </c>
      <c r="L102" s="98"/>
    </row>
    <row r="103" spans="2:12" s="9" customFormat="1" ht="19.95" customHeight="1">
      <c r="B103" s="102"/>
      <c r="D103" s="103" t="s">
        <v>101</v>
      </c>
      <c r="E103" s="104"/>
      <c r="F103" s="104"/>
      <c r="G103" s="104"/>
      <c r="H103" s="104"/>
      <c r="I103" s="104"/>
      <c r="J103" s="105">
        <f>J170</f>
        <v>0</v>
      </c>
      <c r="L103" s="102"/>
    </row>
    <row r="104" spans="2:12" s="9" customFormat="1" ht="19.95" customHeight="1">
      <c r="B104" s="102"/>
      <c r="D104" s="103" t="s">
        <v>102</v>
      </c>
      <c r="E104" s="104"/>
      <c r="F104" s="104"/>
      <c r="G104" s="104"/>
      <c r="H104" s="104"/>
      <c r="I104" s="104"/>
      <c r="J104" s="105">
        <f>J175</f>
        <v>0</v>
      </c>
      <c r="L104" s="102"/>
    </row>
    <row r="105" spans="2:12" s="9" customFormat="1" ht="19.95" customHeight="1">
      <c r="B105" s="102"/>
      <c r="D105" s="103" t="s">
        <v>103</v>
      </c>
      <c r="E105" s="104"/>
      <c r="F105" s="104"/>
      <c r="G105" s="104"/>
      <c r="H105" s="104"/>
      <c r="I105" s="104"/>
      <c r="J105" s="105">
        <f>J178</f>
        <v>0</v>
      </c>
      <c r="L105" s="102"/>
    </row>
    <row r="106" spans="2:12" s="9" customFormat="1" ht="19.95" customHeight="1">
      <c r="B106" s="102"/>
      <c r="D106" s="103" t="s">
        <v>104</v>
      </c>
      <c r="E106" s="104"/>
      <c r="F106" s="104"/>
      <c r="G106" s="104"/>
      <c r="H106" s="104"/>
      <c r="I106" s="104"/>
      <c r="J106" s="105">
        <f>J183</f>
        <v>0</v>
      </c>
      <c r="L106" s="102"/>
    </row>
    <row r="107" spans="2:12" s="9" customFormat="1" ht="19.95" customHeight="1">
      <c r="B107" s="102"/>
      <c r="D107" s="103" t="s">
        <v>105</v>
      </c>
      <c r="E107" s="104"/>
      <c r="F107" s="104"/>
      <c r="G107" s="104"/>
      <c r="H107" s="104"/>
      <c r="I107" s="104"/>
      <c r="J107" s="105">
        <f>J188</f>
        <v>0</v>
      </c>
      <c r="L107" s="102"/>
    </row>
    <row r="108" spans="2:12" s="9" customFormat="1" ht="19.95" customHeight="1">
      <c r="B108" s="102"/>
      <c r="D108" s="103" t="s">
        <v>106</v>
      </c>
      <c r="E108" s="104"/>
      <c r="F108" s="104"/>
      <c r="G108" s="104"/>
      <c r="H108" s="104"/>
      <c r="I108" s="104"/>
      <c r="J108" s="105">
        <f>J191</f>
        <v>0</v>
      </c>
      <c r="L108" s="102"/>
    </row>
    <row r="109" spans="2:12" s="1" customFormat="1" ht="21.75" customHeight="1">
      <c r="B109" s="30"/>
      <c r="L109" s="30"/>
    </row>
    <row r="110" spans="2:12" s="1" customFormat="1" ht="6.9" customHeight="1">
      <c r="B110" s="42"/>
      <c r="C110" s="43"/>
      <c r="D110" s="43"/>
      <c r="E110" s="43"/>
      <c r="F110" s="43"/>
      <c r="G110" s="43"/>
      <c r="H110" s="43"/>
      <c r="I110" s="43"/>
      <c r="J110" s="43"/>
      <c r="K110" s="43"/>
      <c r="L110" s="30"/>
    </row>
    <row r="114" spans="2:63" s="1" customFormat="1" ht="6.9" customHeight="1">
      <c r="B114" s="44"/>
      <c r="C114" s="45"/>
      <c r="D114" s="45"/>
      <c r="E114" s="45"/>
      <c r="F114" s="45"/>
      <c r="G114" s="45"/>
      <c r="H114" s="45"/>
      <c r="I114" s="45"/>
      <c r="J114" s="45"/>
      <c r="K114" s="45"/>
      <c r="L114" s="30"/>
    </row>
    <row r="115" spans="2:63" s="1" customFormat="1" ht="24.9" customHeight="1">
      <c r="B115" s="30"/>
      <c r="C115" s="19" t="s">
        <v>107</v>
      </c>
      <c r="L115" s="30"/>
    </row>
    <row r="116" spans="2:63" s="1" customFormat="1" ht="6.9" customHeight="1">
      <c r="B116" s="30"/>
      <c r="L116" s="30"/>
    </row>
    <row r="117" spans="2:63" s="1" customFormat="1" ht="12" customHeight="1">
      <c r="B117" s="30"/>
      <c r="C117" s="25" t="s">
        <v>16</v>
      </c>
      <c r="L117" s="30"/>
    </row>
    <row r="118" spans="2:63" s="1" customFormat="1" ht="16.5" customHeight="1">
      <c r="B118" s="30"/>
      <c r="E118" s="209" t="str">
        <f>E7</f>
        <v>DEMOLICE – AUTOMATIZOVANÉ DOPRAVNÍ CENTRUM OSTRAVA (ADC)</v>
      </c>
      <c r="F118" s="210"/>
      <c r="G118" s="210"/>
      <c r="H118" s="210"/>
      <c r="L118" s="30"/>
    </row>
    <row r="119" spans="2:63" s="1" customFormat="1" ht="12" customHeight="1">
      <c r="B119" s="30"/>
      <c r="C119" s="25" t="s">
        <v>88</v>
      </c>
      <c r="L119" s="30"/>
    </row>
    <row r="120" spans="2:63" s="1" customFormat="1" ht="16.5" customHeight="1">
      <c r="B120" s="30"/>
      <c r="E120" s="181" t="str">
        <f>E9</f>
        <v>D.1 - Dokumentace BP</v>
      </c>
      <c r="F120" s="208"/>
      <c r="G120" s="208"/>
      <c r="H120" s="208"/>
      <c r="L120" s="30"/>
    </row>
    <row r="121" spans="2:63" s="1" customFormat="1" ht="6.9" customHeight="1">
      <c r="B121" s="30"/>
      <c r="L121" s="30"/>
    </row>
    <row r="122" spans="2:63" s="1" customFormat="1" ht="12" customHeight="1">
      <c r="B122" s="30"/>
      <c r="C122" s="25" t="s">
        <v>20</v>
      </c>
      <c r="F122" s="23" t="str">
        <f>F12</f>
        <v xml:space="preserve"> </v>
      </c>
      <c r="I122" s="25" t="s">
        <v>22</v>
      </c>
      <c r="J122" s="50" t="str">
        <f>IF(J12="","",J12)</f>
        <v>31. 5. 2022</v>
      </c>
      <c r="L122" s="30"/>
    </row>
    <row r="123" spans="2:63" s="1" customFormat="1" ht="6.9" customHeight="1">
      <c r="B123" s="30"/>
      <c r="L123" s="30"/>
    </row>
    <row r="124" spans="2:63" s="1" customFormat="1" ht="15.15" customHeight="1">
      <c r="B124" s="30"/>
      <c r="C124" s="25" t="s">
        <v>24</v>
      </c>
      <c r="F124" s="23" t="str">
        <f>E15</f>
        <v>VYSOKÁ ŠKOLA BÁŇSKÁ – TUO</v>
      </c>
      <c r="I124" s="25" t="s">
        <v>30</v>
      </c>
      <c r="J124" s="28" t="str">
        <f>E21</f>
        <v>KANIA a.s.</v>
      </c>
      <c r="L124" s="30"/>
    </row>
    <row r="125" spans="2:63" s="1" customFormat="1" ht="15.15" customHeight="1">
      <c r="B125" s="30"/>
      <c r="C125" s="25" t="s">
        <v>28</v>
      </c>
      <c r="F125" s="23" t="str">
        <f>IF(E18="","",E18)</f>
        <v>Vyplň údaj</v>
      </c>
      <c r="I125" s="25" t="s">
        <v>33</v>
      </c>
      <c r="J125" s="28" t="str">
        <f>E24</f>
        <v xml:space="preserve"> </v>
      </c>
      <c r="L125" s="30"/>
    </row>
    <row r="126" spans="2:63" s="1" customFormat="1" ht="10.35" customHeight="1">
      <c r="B126" s="30"/>
      <c r="L126" s="30"/>
    </row>
    <row r="127" spans="2:63" s="10" customFormat="1" ht="29.25" customHeight="1">
      <c r="B127" s="106"/>
      <c r="C127" s="107" t="s">
        <v>108</v>
      </c>
      <c r="D127" s="108" t="s">
        <v>61</v>
      </c>
      <c r="E127" s="108" t="s">
        <v>57</v>
      </c>
      <c r="F127" s="108" t="s">
        <v>58</v>
      </c>
      <c r="G127" s="108" t="s">
        <v>109</v>
      </c>
      <c r="H127" s="108" t="s">
        <v>110</v>
      </c>
      <c r="I127" s="108" t="s">
        <v>111</v>
      </c>
      <c r="J127" s="108" t="s">
        <v>92</v>
      </c>
      <c r="K127" s="109" t="s">
        <v>112</v>
      </c>
      <c r="L127" s="106"/>
      <c r="M127" s="57" t="s">
        <v>1</v>
      </c>
      <c r="N127" s="58" t="s">
        <v>40</v>
      </c>
      <c r="O127" s="58" t="s">
        <v>113</v>
      </c>
      <c r="P127" s="58" t="s">
        <v>114</v>
      </c>
      <c r="Q127" s="58" t="s">
        <v>115</v>
      </c>
      <c r="R127" s="58" t="s">
        <v>116</v>
      </c>
      <c r="S127" s="58" t="s">
        <v>117</v>
      </c>
      <c r="T127" s="59" t="s">
        <v>118</v>
      </c>
    </row>
    <row r="128" spans="2:63" s="1" customFormat="1" ht="22.8" customHeight="1">
      <c r="B128" s="30"/>
      <c r="C128" s="62" t="s">
        <v>119</v>
      </c>
      <c r="J128" s="110">
        <f>BK128</f>
        <v>0</v>
      </c>
      <c r="L128" s="30"/>
      <c r="M128" s="60"/>
      <c r="N128" s="51"/>
      <c r="O128" s="51"/>
      <c r="P128" s="111">
        <f>P129+P169</f>
        <v>0</v>
      </c>
      <c r="Q128" s="51"/>
      <c r="R128" s="111">
        <f>R129+R169</f>
        <v>579.6</v>
      </c>
      <c r="S128" s="51"/>
      <c r="T128" s="112">
        <f>T129+T169</f>
        <v>1212.5039999999999</v>
      </c>
      <c r="AT128" s="15" t="s">
        <v>75</v>
      </c>
      <c r="AU128" s="15" t="s">
        <v>94</v>
      </c>
      <c r="BK128" s="113">
        <f>BK129+BK169</f>
        <v>0</v>
      </c>
    </row>
    <row r="129" spans="2:65" s="11" customFormat="1" ht="25.95" customHeight="1">
      <c r="B129" s="114"/>
      <c r="D129" s="115" t="s">
        <v>75</v>
      </c>
      <c r="E129" s="116" t="s">
        <v>120</v>
      </c>
      <c r="F129" s="116" t="s">
        <v>121</v>
      </c>
      <c r="I129" s="117"/>
      <c r="J129" s="118">
        <f>BK129</f>
        <v>0</v>
      </c>
      <c r="L129" s="114"/>
      <c r="M129" s="119"/>
      <c r="P129" s="120">
        <f>P130+P141+P150+P158</f>
        <v>0</v>
      </c>
      <c r="R129" s="120">
        <f>R130+R141+R150+R158</f>
        <v>579.6</v>
      </c>
      <c r="T129" s="121">
        <f>T130+T141+T150+T158</f>
        <v>1212.5039999999999</v>
      </c>
      <c r="AR129" s="115" t="s">
        <v>84</v>
      </c>
      <c r="AT129" s="122" t="s">
        <v>75</v>
      </c>
      <c r="AU129" s="122" t="s">
        <v>76</v>
      </c>
      <c r="AY129" s="115" t="s">
        <v>122</v>
      </c>
      <c r="BK129" s="123">
        <f>BK130+BK141+BK150+BK158</f>
        <v>0</v>
      </c>
    </row>
    <row r="130" spans="2:65" s="11" customFormat="1" ht="22.8" customHeight="1">
      <c r="B130" s="114"/>
      <c r="D130" s="115" t="s">
        <v>75</v>
      </c>
      <c r="E130" s="124" t="s">
        <v>84</v>
      </c>
      <c r="F130" s="124" t="s">
        <v>123</v>
      </c>
      <c r="I130" s="117"/>
      <c r="J130" s="125">
        <f>BK130</f>
        <v>0</v>
      </c>
      <c r="L130" s="114"/>
      <c r="M130" s="119"/>
      <c r="P130" s="120">
        <f>SUM(P131:P140)</f>
        <v>0</v>
      </c>
      <c r="R130" s="120">
        <f>SUM(R131:R140)</f>
        <v>579.6</v>
      </c>
      <c r="T130" s="121">
        <f>SUM(T131:T140)</f>
        <v>0</v>
      </c>
      <c r="AR130" s="115" t="s">
        <v>84</v>
      </c>
      <c r="AT130" s="122" t="s">
        <v>75</v>
      </c>
      <c r="AU130" s="122" t="s">
        <v>84</v>
      </c>
      <c r="AY130" s="115" t="s">
        <v>122</v>
      </c>
      <c r="BK130" s="123">
        <f>SUM(BK131:BK140)</f>
        <v>0</v>
      </c>
    </row>
    <row r="131" spans="2:65" s="1" customFormat="1" ht="16.5" customHeight="1">
      <c r="B131" s="30"/>
      <c r="C131" s="126" t="s">
        <v>84</v>
      </c>
      <c r="D131" s="126" t="s">
        <v>124</v>
      </c>
      <c r="E131" s="127" t="s">
        <v>125</v>
      </c>
      <c r="F131" s="128" t="s">
        <v>126</v>
      </c>
      <c r="G131" s="129" t="s">
        <v>127</v>
      </c>
      <c r="H131" s="130">
        <v>579.6</v>
      </c>
      <c r="I131" s="131"/>
      <c r="J131" s="132">
        <f>ROUND(I131*H131,2)</f>
        <v>0</v>
      </c>
      <c r="K131" s="128" t="s">
        <v>128</v>
      </c>
      <c r="L131" s="30"/>
      <c r="M131" s="133" t="s">
        <v>1</v>
      </c>
      <c r="N131" s="134" t="s">
        <v>41</v>
      </c>
      <c r="P131" s="135">
        <f>O131*H131</f>
        <v>0</v>
      </c>
      <c r="Q131" s="135">
        <v>0</v>
      </c>
      <c r="R131" s="135">
        <f>Q131*H131</f>
        <v>0</v>
      </c>
      <c r="S131" s="135">
        <v>0</v>
      </c>
      <c r="T131" s="136">
        <f>S131*H131</f>
        <v>0</v>
      </c>
      <c r="AR131" s="137" t="s">
        <v>129</v>
      </c>
      <c r="AT131" s="137" t="s">
        <v>124</v>
      </c>
      <c r="AU131" s="137" t="s">
        <v>86</v>
      </c>
      <c r="AY131" s="15" t="s">
        <v>122</v>
      </c>
      <c r="BE131" s="138">
        <f>IF(N131="základní",J131,0)</f>
        <v>0</v>
      </c>
      <c r="BF131" s="138">
        <f>IF(N131="snížená",J131,0)</f>
        <v>0</v>
      </c>
      <c r="BG131" s="138">
        <f>IF(N131="zákl. přenesená",J131,0)</f>
        <v>0</v>
      </c>
      <c r="BH131" s="138">
        <f>IF(N131="sníž. přenesená",J131,0)</f>
        <v>0</v>
      </c>
      <c r="BI131" s="138">
        <f>IF(N131="nulová",J131,0)</f>
        <v>0</v>
      </c>
      <c r="BJ131" s="15" t="s">
        <v>84</v>
      </c>
      <c r="BK131" s="138">
        <f>ROUND(I131*H131,2)</f>
        <v>0</v>
      </c>
      <c r="BL131" s="15" t="s">
        <v>129</v>
      </c>
      <c r="BM131" s="137" t="s">
        <v>130</v>
      </c>
    </row>
    <row r="132" spans="2:65" s="12" customFormat="1">
      <c r="B132" s="139"/>
      <c r="D132" s="140" t="s">
        <v>131</v>
      </c>
      <c r="E132" s="141" t="s">
        <v>1</v>
      </c>
      <c r="F132" s="142" t="s">
        <v>132</v>
      </c>
      <c r="H132" s="143">
        <v>579.6</v>
      </c>
      <c r="I132" s="144"/>
      <c r="L132" s="139"/>
      <c r="M132" s="145"/>
      <c r="T132" s="146"/>
      <c r="AT132" s="141" t="s">
        <v>131</v>
      </c>
      <c r="AU132" s="141" t="s">
        <v>86</v>
      </c>
      <c r="AV132" s="12" t="s">
        <v>86</v>
      </c>
      <c r="AW132" s="12" t="s">
        <v>32</v>
      </c>
      <c r="AX132" s="12" t="s">
        <v>76</v>
      </c>
      <c r="AY132" s="141" t="s">
        <v>122</v>
      </c>
    </row>
    <row r="133" spans="2:65" s="13" customFormat="1">
      <c r="B133" s="147"/>
      <c r="D133" s="140" t="s">
        <v>131</v>
      </c>
      <c r="E133" s="148" t="s">
        <v>1</v>
      </c>
      <c r="F133" s="149" t="s">
        <v>133</v>
      </c>
      <c r="H133" s="150">
        <v>579.6</v>
      </c>
      <c r="I133" s="151"/>
      <c r="L133" s="147"/>
      <c r="M133" s="152"/>
      <c r="T133" s="153"/>
      <c r="AT133" s="148" t="s">
        <v>131</v>
      </c>
      <c r="AU133" s="148" t="s">
        <v>86</v>
      </c>
      <c r="AV133" s="13" t="s">
        <v>129</v>
      </c>
      <c r="AW133" s="13" t="s">
        <v>32</v>
      </c>
      <c r="AX133" s="13" t="s">
        <v>84</v>
      </c>
      <c r="AY133" s="148" t="s">
        <v>122</v>
      </c>
    </row>
    <row r="134" spans="2:65" s="1" customFormat="1" ht="16.5" customHeight="1">
      <c r="B134" s="30"/>
      <c r="C134" s="154" t="s">
        <v>86</v>
      </c>
      <c r="D134" s="154" t="s">
        <v>134</v>
      </c>
      <c r="E134" s="155" t="s">
        <v>135</v>
      </c>
      <c r="F134" s="156" t="s">
        <v>136</v>
      </c>
      <c r="G134" s="157" t="s">
        <v>127</v>
      </c>
      <c r="H134" s="158">
        <v>579.6</v>
      </c>
      <c r="I134" s="159"/>
      <c r="J134" s="160">
        <f>ROUND(I134*H134,2)</f>
        <v>0</v>
      </c>
      <c r="K134" s="156" t="s">
        <v>137</v>
      </c>
      <c r="L134" s="161"/>
      <c r="M134" s="162" t="s">
        <v>1</v>
      </c>
      <c r="N134" s="163" t="s">
        <v>41</v>
      </c>
      <c r="P134" s="135">
        <f>O134*H134</f>
        <v>0</v>
      </c>
      <c r="Q134" s="135">
        <v>1</v>
      </c>
      <c r="R134" s="135">
        <f>Q134*H134</f>
        <v>579.6</v>
      </c>
      <c r="S134" s="135">
        <v>0</v>
      </c>
      <c r="T134" s="136">
        <f>S134*H134</f>
        <v>0</v>
      </c>
      <c r="AR134" s="137" t="s">
        <v>138</v>
      </c>
      <c r="AT134" s="137" t="s">
        <v>134</v>
      </c>
      <c r="AU134" s="137" t="s">
        <v>86</v>
      </c>
      <c r="AY134" s="15" t="s">
        <v>122</v>
      </c>
      <c r="BE134" s="138">
        <f>IF(N134="základní",J134,0)</f>
        <v>0</v>
      </c>
      <c r="BF134" s="138">
        <f>IF(N134="snížená",J134,0)</f>
        <v>0</v>
      </c>
      <c r="BG134" s="138">
        <f>IF(N134="zákl. přenesená",J134,0)</f>
        <v>0</v>
      </c>
      <c r="BH134" s="138">
        <f>IF(N134="sníž. přenesená",J134,0)</f>
        <v>0</v>
      </c>
      <c r="BI134" s="138">
        <f>IF(N134="nulová",J134,0)</f>
        <v>0</v>
      </c>
      <c r="BJ134" s="15" t="s">
        <v>84</v>
      </c>
      <c r="BK134" s="138">
        <f>ROUND(I134*H134,2)</f>
        <v>0</v>
      </c>
      <c r="BL134" s="15" t="s">
        <v>129</v>
      </c>
      <c r="BM134" s="137" t="s">
        <v>139</v>
      </c>
    </row>
    <row r="135" spans="2:65" s="1" customFormat="1" ht="24.15" customHeight="1">
      <c r="B135" s="30"/>
      <c r="C135" s="126" t="s">
        <v>140</v>
      </c>
      <c r="D135" s="126" t="s">
        <v>124</v>
      </c>
      <c r="E135" s="127" t="s">
        <v>141</v>
      </c>
      <c r="F135" s="128" t="s">
        <v>142</v>
      </c>
      <c r="G135" s="129" t="s">
        <v>143</v>
      </c>
      <c r="H135" s="130">
        <v>386.4</v>
      </c>
      <c r="I135" s="131"/>
      <c r="J135" s="132">
        <f>ROUND(I135*H135,2)</f>
        <v>0</v>
      </c>
      <c r="K135" s="128" t="s">
        <v>128</v>
      </c>
      <c r="L135" s="30"/>
      <c r="M135" s="133" t="s">
        <v>1</v>
      </c>
      <c r="N135" s="134" t="s">
        <v>41</v>
      </c>
      <c r="P135" s="135">
        <f>O135*H135</f>
        <v>0</v>
      </c>
      <c r="Q135" s="135">
        <v>0</v>
      </c>
      <c r="R135" s="135">
        <f>Q135*H135</f>
        <v>0</v>
      </c>
      <c r="S135" s="135">
        <v>0</v>
      </c>
      <c r="T135" s="136">
        <f>S135*H135</f>
        <v>0</v>
      </c>
      <c r="AR135" s="137" t="s">
        <v>129</v>
      </c>
      <c r="AT135" s="137" t="s">
        <v>124</v>
      </c>
      <c r="AU135" s="137" t="s">
        <v>86</v>
      </c>
      <c r="AY135" s="15" t="s">
        <v>122</v>
      </c>
      <c r="BE135" s="138">
        <f>IF(N135="základní",J135,0)</f>
        <v>0</v>
      </c>
      <c r="BF135" s="138">
        <f>IF(N135="snížená",J135,0)</f>
        <v>0</v>
      </c>
      <c r="BG135" s="138">
        <f>IF(N135="zákl. přenesená",J135,0)</f>
        <v>0</v>
      </c>
      <c r="BH135" s="138">
        <f>IF(N135="sníž. přenesená",J135,0)</f>
        <v>0</v>
      </c>
      <c r="BI135" s="138">
        <f>IF(N135="nulová",J135,0)</f>
        <v>0</v>
      </c>
      <c r="BJ135" s="15" t="s">
        <v>84</v>
      </c>
      <c r="BK135" s="138">
        <f>ROUND(I135*H135,2)</f>
        <v>0</v>
      </c>
      <c r="BL135" s="15" t="s">
        <v>129</v>
      </c>
      <c r="BM135" s="137" t="s">
        <v>144</v>
      </c>
    </row>
    <row r="136" spans="2:65" s="12" customFormat="1">
      <c r="B136" s="139"/>
      <c r="D136" s="140" t="s">
        <v>131</v>
      </c>
      <c r="E136" s="141" t="s">
        <v>1</v>
      </c>
      <c r="F136" s="142" t="s">
        <v>145</v>
      </c>
      <c r="H136" s="143">
        <v>386.4</v>
      </c>
      <c r="I136" s="144"/>
      <c r="L136" s="139"/>
      <c r="M136" s="145"/>
      <c r="T136" s="146"/>
      <c r="AT136" s="141" t="s">
        <v>131</v>
      </c>
      <c r="AU136" s="141" t="s">
        <v>86</v>
      </c>
      <c r="AV136" s="12" t="s">
        <v>86</v>
      </c>
      <c r="AW136" s="12" t="s">
        <v>32</v>
      </c>
      <c r="AX136" s="12" t="s">
        <v>76</v>
      </c>
      <c r="AY136" s="141" t="s">
        <v>122</v>
      </c>
    </row>
    <row r="137" spans="2:65" s="13" customFormat="1">
      <c r="B137" s="147"/>
      <c r="D137" s="140" t="s">
        <v>131</v>
      </c>
      <c r="E137" s="148" t="s">
        <v>1</v>
      </c>
      <c r="F137" s="149" t="s">
        <v>133</v>
      </c>
      <c r="H137" s="150">
        <v>386.4</v>
      </c>
      <c r="I137" s="151"/>
      <c r="L137" s="147"/>
      <c r="M137" s="152"/>
      <c r="T137" s="153"/>
      <c r="AT137" s="148" t="s">
        <v>131</v>
      </c>
      <c r="AU137" s="148" t="s">
        <v>86</v>
      </c>
      <c r="AV137" s="13" t="s">
        <v>129</v>
      </c>
      <c r="AW137" s="13" t="s">
        <v>32</v>
      </c>
      <c r="AX137" s="13" t="s">
        <v>84</v>
      </c>
      <c r="AY137" s="148" t="s">
        <v>122</v>
      </c>
    </row>
    <row r="138" spans="2:65" s="1" customFormat="1" ht="16.5" customHeight="1">
      <c r="B138" s="30"/>
      <c r="C138" s="126" t="s">
        <v>129</v>
      </c>
      <c r="D138" s="126" t="s">
        <v>124</v>
      </c>
      <c r="E138" s="127" t="s">
        <v>146</v>
      </c>
      <c r="F138" s="128" t="s">
        <v>147</v>
      </c>
      <c r="G138" s="129" t="s">
        <v>143</v>
      </c>
      <c r="H138" s="130">
        <v>386.4</v>
      </c>
      <c r="I138" s="131"/>
      <c r="J138" s="132">
        <f>ROUND(I138*H138,2)</f>
        <v>0</v>
      </c>
      <c r="K138" s="128" t="s">
        <v>128</v>
      </c>
      <c r="L138" s="30"/>
      <c r="M138" s="133" t="s">
        <v>1</v>
      </c>
      <c r="N138" s="134" t="s">
        <v>41</v>
      </c>
      <c r="P138" s="135">
        <f>O138*H138</f>
        <v>0</v>
      </c>
      <c r="Q138" s="135">
        <v>0</v>
      </c>
      <c r="R138" s="135">
        <f>Q138*H138</f>
        <v>0</v>
      </c>
      <c r="S138" s="135">
        <v>0</v>
      </c>
      <c r="T138" s="136">
        <f>S138*H138</f>
        <v>0</v>
      </c>
      <c r="AR138" s="137" t="s">
        <v>129</v>
      </c>
      <c r="AT138" s="137" t="s">
        <v>124</v>
      </c>
      <c r="AU138" s="137" t="s">
        <v>86</v>
      </c>
      <c r="AY138" s="15" t="s">
        <v>122</v>
      </c>
      <c r="BE138" s="138">
        <f>IF(N138="základní",J138,0)</f>
        <v>0</v>
      </c>
      <c r="BF138" s="138">
        <f>IF(N138="snížená",J138,0)</f>
        <v>0</v>
      </c>
      <c r="BG138" s="138">
        <f>IF(N138="zákl. přenesená",J138,0)</f>
        <v>0</v>
      </c>
      <c r="BH138" s="138">
        <f>IF(N138="sníž. přenesená",J138,0)</f>
        <v>0</v>
      </c>
      <c r="BI138" s="138">
        <f>IF(N138="nulová",J138,0)</f>
        <v>0</v>
      </c>
      <c r="BJ138" s="15" t="s">
        <v>84</v>
      </c>
      <c r="BK138" s="138">
        <f>ROUND(I138*H138,2)</f>
        <v>0</v>
      </c>
      <c r="BL138" s="15" t="s">
        <v>129</v>
      </c>
      <c r="BM138" s="137" t="s">
        <v>148</v>
      </c>
    </row>
    <row r="139" spans="2:65" s="12" customFormat="1">
      <c r="B139" s="139"/>
      <c r="D139" s="140" t="s">
        <v>131</v>
      </c>
      <c r="E139" s="141" t="s">
        <v>1</v>
      </c>
      <c r="F139" s="142" t="s">
        <v>145</v>
      </c>
      <c r="H139" s="143">
        <v>386.4</v>
      </c>
      <c r="I139" s="144"/>
      <c r="L139" s="139"/>
      <c r="M139" s="145"/>
      <c r="T139" s="146"/>
      <c r="AT139" s="141" t="s">
        <v>131</v>
      </c>
      <c r="AU139" s="141" t="s">
        <v>86</v>
      </c>
      <c r="AV139" s="12" t="s">
        <v>86</v>
      </c>
      <c r="AW139" s="12" t="s">
        <v>32</v>
      </c>
      <c r="AX139" s="12" t="s">
        <v>76</v>
      </c>
      <c r="AY139" s="141" t="s">
        <v>122</v>
      </c>
    </row>
    <row r="140" spans="2:65" s="13" customFormat="1">
      <c r="B140" s="147"/>
      <c r="D140" s="140" t="s">
        <v>131</v>
      </c>
      <c r="E140" s="148" t="s">
        <v>1</v>
      </c>
      <c r="F140" s="149" t="s">
        <v>133</v>
      </c>
      <c r="H140" s="150">
        <v>386.4</v>
      </c>
      <c r="I140" s="151"/>
      <c r="L140" s="147"/>
      <c r="M140" s="152"/>
      <c r="T140" s="153"/>
      <c r="AT140" s="148" t="s">
        <v>131</v>
      </c>
      <c r="AU140" s="148" t="s">
        <v>86</v>
      </c>
      <c r="AV140" s="13" t="s">
        <v>129</v>
      </c>
      <c r="AW140" s="13" t="s">
        <v>32</v>
      </c>
      <c r="AX140" s="13" t="s">
        <v>84</v>
      </c>
      <c r="AY140" s="148" t="s">
        <v>122</v>
      </c>
    </row>
    <row r="141" spans="2:65" s="11" customFormat="1" ht="22.8" customHeight="1">
      <c r="B141" s="114"/>
      <c r="D141" s="115" t="s">
        <v>75</v>
      </c>
      <c r="E141" s="124" t="s">
        <v>138</v>
      </c>
      <c r="F141" s="124" t="s">
        <v>149</v>
      </c>
      <c r="I141" s="117"/>
      <c r="J141" s="125">
        <f>BK141</f>
        <v>0</v>
      </c>
      <c r="L141" s="114"/>
      <c r="M141" s="119"/>
      <c r="P141" s="120">
        <f>SUM(P142:P149)</f>
        <v>0</v>
      </c>
      <c r="R141" s="120">
        <f>SUM(R142:R149)</f>
        <v>0</v>
      </c>
      <c r="T141" s="121">
        <f>SUM(T142:T149)</f>
        <v>0</v>
      </c>
      <c r="AR141" s="115" t="s">
        <v>84</v>
      </c>
      <c r="AT141" s="122" t="s">
        <v>75</v>
      </c>
      <c r="AU141" s="122" t="s">
        <v>84</v>
      </c>
      <c r="AY141" s="115" t="s">
        <v>122</v>
      </c>
      <c r="BK141" s="123">
        <f>SUM(BK142:BK149)</f>
        <v>0</v>
      </c>
    </row>
    <row r="142" spans="2:65" s="1" customFormat="1" ht="16.5" customHeight="1">
      <c r="B142" s="30"/>
      <c r="C142" s="126" t="s">
        <v>150</v>
      </c>
      <c r="D142" s="126" t="s">
        <v>124</v>
      </c>
      <c r="E142" s="127" t="s">
        <v>151</v>
      </c>
      <c r="F142" s="128" t="s">
        <v>152</v>
      </c>
      <c r="G142" s="129" t="s">
        <v>153</v>
      </c>
      <c r="H142" s="130">
        <v>1</v>
      </c>
      <c r="I142" s="131"/>
      <c r="J142" s="132">
        <f>ROUND(I142*H142,2)</f>
        <v>0</v>
      </c>
      <c r="K142" s="128" t="s">
        <v>137</v>
      </c>
      <c r="L142" s="30"/>
      <c r="M142" s="133" t="s">
        <v>1</v>
      </c>
      <c r="N142" s="134" t="s">
        <v>41</v>
      </c>
      <c r="P142" s="135">
        <f>O142*H142</f>
        <v>0</v>
      </c>
      <c r="Q142" s="135">
        <v>0</v>
      </c>
      <c r="R142" s="135">
        <f>Q142*H142</f>
        <v>0</v>
      </c>
      <c r="S142" s="135">
        <v>0</v>
      </c>
      <c r="T142" s="136">
        <f>S142*H142</f>
        <v>0</v>
      </c>
      <c r="AR142" s="137" t="s">
        <v>129</v>
      </c>
      <c r="AT142" s="137" t="s">
        <v>124</v>
      </c>
      <c r="AU142" s="137" t="s">
        <v>86</v>
      </c>
      <c r="AY142" s="15" t="s">
        <v>122</v>
      </c>
      <c r="BE142" s="138">
        <f>IF(N142="základní",J142,0)</f>
        <v>0</v>
      </c>
      <c r="BF142" s="138">
        <f>IF(N142="snížená",J142,0)</f>
        <v>0</v>
      </c>
      <c r="BG142" s="138">
        <f>IF(N142="zákl. přenesená",J142,0)</f>
        <v>0</v>
      </c>
      <c r="BH142" s="138">
        <f>IF(N142="sníž. přenesená",J142,0)</f>
        <v>0</v>
      </c>
      <c r="BI142" s="138">
        <f>IF(N142="nulová",J142,0)</f>
        <v>0</v>
      </c>
      <c r="BJ142" s="15" t="s">
        <v>84</v>
      </c>
      <c r="BK142" s="138">
        <f>ROUND(I142*H142,2)</f>
        <v>0</v>
      </c>
      <c r="BL142" s="15" t="s">
        <v>129</v>
      </c>
      <c r="BM142" s="137" t="s">
        <v>154</v>
      </c>
    </row>
    <row r="143" spans="2:65" s="1" customFormat="1" ht="96">
      <c r="B143" s="30"/>
      <c r="D143" s="140" t="s">
        <v>155</v>
      </c>
      <c r="F143" s="164" t="s">
        <v>156</v>
      </c>
      <c r="I143" s="165"/>
      <c r="L143" s="30"/>
      <c r="M143" s="166"/>
      <c r="T143" s="54"/>
      <c r="AT143" s="15" t="s">
        <v>155</v>
      </c>
      <c r="AU143" s="15" t="s">
        <v>86</v>
      </c>
    </row>
    <row r="144" spans="2:65" s="1" customFormat="1" ht="16.5" customHeight="1">
      <c r="B144" s="30"/>
      <c r="C144" s="126" t="s">
        <v>157</v>
      </c>
      <c r="D144" s="126" t="s">
        <v>124</v>
      </c>
      <c r="E144" s="127" t="s">
        <v>158</v>
      </c>
      <c r="F144" s="128" t="s">
        <v>159</v>
      </c>
      <c r="G144" s="129" t="s">
        <v>153</v>
      </c>
      <c r="H144" s="130">
        <v>1</v>
      </c>
      <c r="I144" s="131"/>
      <c r="J144" s="132">
        <f>ROUND(I144*H144,2)</f>
        <v>0</v>
      </c>
      <c r="K144" s="128" t="s">
        <v>137</v>
      </c>
      <c r="L144" s="30"/>
      <c r="M144" s="133" t="s">
        <v>1</v>
      </c>
      <c r="N144" s="134" t="s">
        <v>41</v>
      </c>
      <c r="P144" s="135">
        <f>O144*H144</f>
        <v>0</v>
      </c>
      <c r="Q144" s="135">
        <v>0</v>
      </c>
      <c r="R144" s="135">
        <f>Q144*H144</f>
        <v>0</v>
      </c>
      <c r="S144" s="135">
        <v>0</v>
      </c>
      <c r="T144" s="136">
        <f>S144*H144</f>
        <v>0</v>
      </c>
      <c r="AR144" s="137" t="s">
        <v>129</v>
      </c>
      <c r="AT144" s="137" t="s">
        <v>124</v>
      </c>
      <c r="AU144" s="137" t="s">
        <v>86</v>
      </c>
      <c r="AY144" s="15" t="s">
        <v>122</v>
      </c>
      <c r="BE144" s="138">
        <f>IF(N144="základní",J144,0)</f>
        <v>0</v>
      </c>
      <c r="BF144" s="138">
        <f>IF(N144="snížená",J144,0)</f>
        <v>0</v>
      </c>
      <c r="BG144" s="138">
        <f>IF(N144="zákl. přenesená",J144,0)</f>
        <v>0</v>
      </c>
      <c r="BH144" s="138">
        <f>IF(N144="sníž. přenesená",J144,0)</f>
        <v>0</v>
      </c>
      <c r="BI144" s="138">
        <f>IF(N144="nulová",J144,0)</f>
        <v>0</v>
      </c>
      <c r="BJ144" s="15" t="s">
        <v>84</v>
      </c>
      <c r="BK144" s="138">
        <f>ROUND(I144*H144,2)</f>
        <v>0</v>
      </c>
      <c r="BL144" s="15" t="s">
        <v>129</v>
      </c>
      <c r="BM144" s="137" t="s">
        <v>160</v>
      </c>
    </row>
    <row r="145" spans="2:65" s="1" customFormat="1" ht="76.8">
      <c r="B145" s="30"/>
      <c r="D145" s="140" t="s">
        <v>155</v>
      </c>
      <c r="F145" s="164" t="s">
        <v>161</v>
      </c>
      <c r="I145" s="165"/>
      <c r="L145" s="30"/>
      <c r="M145" s="166"/>
      <c r="T145" s="54"/>
      <c r="AT145" s="15" t="s">
        <v>155</v>
      </c>
      <c r="AU145" s="15" t="s">
        <v>86</v>
      </c>
    </row>
    <row r="146" spans="2:65" s="1" customFormat="1" ht="16.5" customHeight="1">
      <c r="B146" s="30"/>
      <c r="C146" s="126" t="s">
        <v>162</v>
      </c>
      <c r="D146" s="126" t="s">
        <v>124</v>
      </c>
      <c r="E146" s="127" t="s">
        <v>163</v>
      </c>
      <c r="F146" s="128" t="s">
        <v>164</v>
      </c>
      <c r="G146" s="129" t="s">
        <v>153</v>
      </c>
      <c r="H146" s="130">
        <v>1</v>
      </c>
      <c r="I146" s="131"/>
      <c r="J146" s="132">
        <f>ROUND(I146*H146,2)</f>
        <v>0</v>
      </c>
      <c r="K146" s="128" t="s">
        <v>137</v>
      </c>
      <c r="L146" s="30"/>
      <c r="M146" s="133" t="s">
        <v>1</v>
      </c>
      <c r="N146" s="134" t="s">
        <v>41</v>
      </c>
      <c r="P146" s="135">
        <f>O146*H146</f>
        <v>0</v>
      </c>
      <c r="Q146" s="135">
        <v>0</v>
      </c>
      <c r="R146" s="135">
        <f>Q146*H146</f>
        <v>0</v>
      </c>
      <c r="S146" s="135">
        <v>0</v>
      </c>
      <c r="T146" s="136">
        <f>S146*H146</f>
        <v>0</v>
      </c>
      <c r="AR146" s="137" t="s">
        <v>129</v>
      </c>
      <c r="AT146" s="137" t="s">
        <v>124</v>
      </c>
      <c r="AU146" s="137" t="s">
        <v>86</v>
      </c>
      <c r="AY146" s="15" t="s">
        <v>122</v>
      </c>
      <c r="BE146" s="138">
        <f>IF(N146="základní",J146,0)</f>
        <v>0</v>
      </c>
      <c r="BF146" s="138">
        <f>IF(N146="snížená",J146,0)</f>
        <v>0</v>
      </c>
      <c r="BG146" s="138">
        <f>IF(N146="zákl. přenesená",J146,0)</f>
        <v>0</v>
      </c>
      <c r="BH146" s="138">
        <f>IF(N146="sníž. přenesená",J146,0)</f>
        <v>0</v>
      </c>
      <c r="BI146" s="138">
        <f>IF(N146="nulová",J146,0)</f>
        <v>0</v>
      </c>
      <c r="BJ146" s="15" t="s">
        <v>84</v>
      </c>
      <c r="BK146" s="138">
        <f>ROUND(I146*H146,2)</f>
        <v>0</v>
      </c>
      <c r="BL146" s="15" t="s">
        <v>129</v>
      </c>
      <c r="BM146" s="137" t="s">
        <v>165</v>
      </c>
    </row>
    <row r="147" spans="2:65" s="1" customFormat="1" ht="105.6">
      <c r="B147" s="30"/>
      <c r="D147" s="140" t="s">
        <v>155</v>
      </c>
      <c r="F147" s="164" t="s">
        <v>166</v>
      </c>
      <c r="I147" s="165"/>
      <c r="L147" s="30"/>
      <c r="M147" s="166"/>
      <c r="T147" s="54"/>
      <c r="AT147" s="15" t="s">
        <v>155</v>
      </c>
      <c r="AU147" s="15" t="s">
        <v>86</v>
      </c>
    </row>
    <row r="148" spans="2:65" s="1" customFormat="1" ht="16.5" customHeight="1">
      <c r="B148" s="30"/>
      <c r="C148" s="126" t="s">
        <v>138</v>
      </c>
      <c r="D148" s="126" t="s">
        <v>124</v>
      </c>
      <c r="E148" s="127" t="s">
        <v>167</v>
      </c>
      <c r="F148" s="128" t="s">
        <v>168</v>
      </c>
      <c r="G148" s="129" t="s">
        <v>153</v>
      </c>
      <c r="H148" s="130">
        <v>1</v>
      </c>
      <c r="I148" s="131"/>
      <c r="J148" s="132">
        <f>ROUND(I148*H148,2)</f>
        <v>0</v>
      </c>
      <c r="K148" s="128" t="s">
        <v>137</v>
      </c>
      <c r="L148" s="30"/>
      <c r="M148" s="133" t="s">
        <v>1</v>
      </c>
      <c r="N148" s="134" t="s">
        <v>41</v>
      </c>
      <c r="P148" s="135">
        <f>O148*H148</f>
        <v>0</v>
      </c>
      <c r="Q148" s="135">
        <v>0</v>
      </c>
      <c r="R148" s="135">
        <f>Q148*H148</f>
        <v>0</v>
      </c>
      <c r="S148" s="135">
        <v>0</v>
      </c>
      <c r="T148" s="136">
        <f>S148*H148</f>
        <v>0</v>
      </c>
      <c r="AR148" s="137" t="s">
        <v>129</v>
      </c>
      <c r="AT148" s="137" t="s">
        <v>124</v>
      </c>
      <c r="AU148" s="137" t="s">
        <v>86</v>
      </c>
      <c r="AY148" s="15" t="s">
        <v>122</v>
      </c>
      <c r="BE148" s="138">
        <f>IF(N148="základní",J148,0)</f>
        <v>0</v>
      </c>
      <c r="BF148" s="138">
        <f>IF(N148="snížená",J148,0)</f>
        <v>0</v>
      </c>
      <c r="BG148" s="138">
        <f>IF(N148="zákl. přenesená",J148,0)</f>
        <v>0</v>
      </c>
      <c r="BH148" s="138">
        <f>IF(N148="sníž. přenesená",J148,0)</f>
        <v>0</v>
      </c>
      <c r="BI148" s="138">
        <f>IF(N148="nulová",J148,0)</f>
        <v>0</v>
      </c>
      <c r="BJ148" s="15" t="s">
        <v>84</v>
      </c>
      <c r="BK148" s="138">
        <f>ROUND(I148*H148,2)</f>
        <v>0</v>
      </c>
      <c r="BL148" s="15" t="s">
        <v>129</v>
      </c>
      <c r="BM148" s="137" t="s">
        <v>169</v>
      </c>
    </row>
    <row r="149" spans="2:65" s="1" customFormat="1" ht="96">
      <c r="B149" s="30"/>
      <c r="D149" s="140" t="s">
        <v>155</v>
      </c>
      <c r="F149" s="164" t="s">
        <v>170</v>
      </c>
      <c r="I149" s="165"/>
      <c r="L149" s="30"/>
      <c r="M149" s="166"/>
      <c r="T149" s="54"/>
      <c r="AT149" s="15" t="s">
        <v>155</v>
      </c>
      <c r="AU149" s="15" t="s">
        <v>86</v>
      </c>
    </row>
    <row r="150" spans="2:65" s="11" customFormat="1" ht="22.8" customHeight="1">
      <c r="B150" s="114"/>
      <c r="D150" s="115" t="s">
        <v>75</v>
      </c>
      <c r="E150" s="124" t="s">
        <v>171</v>
      </c>
      <c r="F150" s="124" t="s">
        <v>172</v>
      </c>
      <c r="I150" s="117"/>
      <c r="J150" s="125">
        <f>BK150</f>
        <v>0</v>
      </c>
      <c r="L150" s="114"/>
      <c r="M150" s="119"/>
      <c r="P150" s="120">
        <f>SUM(P151:P157)</f>
        <v>0</v>
      </c>
      <c r="R150" s="120">
        <f>SUM(R151:R157)</f>
        <v>0</v>
      </c>
      <c r="T150" s="121">
        <f>SUM(T151:T157)</f>
        <v>1212.5039999999999</v>
      </c>
      <c r="AR150" s="115" t="s">
        <v>84</v>
      </c>
      <c r="AT150" s="122" t="s">
        <v>75</v>
      </c>
      <c r="AU150" s="122" t="s">
        <v>84</v>
      </c>
      <c r="AY150" s="115" t="s">
        <v>122</v>
      </c>
      <c r="BK150" s="123">
        <f>SUM(BK151:BK157)</f>
        <v>0</v>
      </c>
    </row>
    <row r="151" spans="2:65" s="1" customFormat="1" ht="16.5" customHeight="1">
      <c r="B151" s="30"/>
      <c r="C151" s="126" t="s">
        <v>171</v>
      </c>
      <c r="D151" s="126" t="s">
        <v>124</v>
      </c>
      <c r="E151" s="127" t="s">
        <v>173</v>
      </c>
      <c r="F151" s="128" t="s">
        <v>174</v>
      </c>
      <c r="G151" s="129" t="s">
        <v>127</v>
      </c>
      <c r="H151" s="130">
        <v>26.76</v>
      </c>
      <c r="I151" s="131"/>
      <c r="J151" s="132">
        <f>ROUND(I151*H151,2)</f>
        <v>0</v>
      </c>
      <c r="K151" s="128" t="s">
        <v>128</v>
      </c>
      <c r="L151" s="30"/>
      <c r="M151" s="133" t="s">
        <v>1</v>
      </c>
      <c r="N151" s="134" t="s">
        <v>41</v>
      </c>
      <c r="P151" s="135">
        <f>O151*H151</f>
        <v>0</v>
      </c>
      <c r="Q151" s="135">
        <v>0</v>
      </c>
      <c r="R151" s="135">
        <f>Q151*H151</f>
        <v>0</v>
      </c>
      <c r="S151" s="135">
        <v>2.4</v>
      </c>
      <c r="T151" s="136">
        <f>S151*H151</f>
        <v>64.224000000000004</v>
      </c>
      <c r="AR151" s="137" t="s">
        <v>129</v>
      </c>
      <c r="AT151" s="137" t="s">
        <v>124</v>
      </c>
      <c r="AU151" s="137" t="s">
        <v>86</v>
      </c>
      <c r="AY151" s="15" t="s">
        <v>122</v>
      </c>
      <c r="BE151" s="138">
        <f>IF(N151="základní",J151,0)</f>
        <v>0</v>
      </c>
      <c r="BF151" s="138">
        <f>IF(N151="snížená",J151,0)</f>
        <v>0</v>
      </c>
      <c r="BG151" s="138">
        <f>IF(N151="zákl. přenesená",J151,0)</f>
        <v>0</v>
      </c>
      <c r="BH151" s="138">
        <f>IF(N151="sníž. přenesená",J151,0)</f>
        <v>0</v>
      </c>
      <c r="BI151" s="138">
        <f>IF(N151="nulová",J151,0)</f>
        <v>0</v>
      </c>
      <c r="BJ151" s="15" t="s">
        <v>84</v>
      </c>
      <c r="BK151" s="138">
        <f>ROUND(I151*H151,2)</f>
        <v>0</v>
      </c>
      <c r="BL151" s="15" t="s">
        <v>129</v>
      </c>
      <c r="BM151" s="137" t="s">
        <v>175</v>
      </c>
    </row>
    <row r="152" spans="2:65" s="12" customFormat="1">
      <c r="B152" s="139"/>
      <c r="D152" s="140" t="s">
        <v>131</v>
      </c>
      <c r="E152" s="141" t="s">
        <v>1</v>
      </c>
      <c r="F152" s="142" t="s">
        <v>176</v>
      </c>
      <c r="H152" s="143">
        <v>26.76</v>
      </c>
      <c r="I152" s="144"/>
      <c r="L152" s="139"/>
      <c r="M152" s="145"/>
      <c r="T152" s="146"/>
      <c r="AT152" s="141" t="s">
        <v>131</v>
      </c>
      <c r="AU152" s="141" t="s">
        <v>86</v>
      </c>
      <c r="AV152" s="12" t="s">
        <v>86</v>
      </c>
      <c r="AW152" s="12" t="s">
        <v>32</v>
      </c>
      <c r="AX152" s="12" t="s">
        <v>76</v>
      </c>
      <c r="AY152" s="141" t="s">
        <v>122</v>
      </c>
    </row>
    <row r="153" spans="2:65" s="13" customFormat="1">
      <c r="B153" s="147"/>
      <c r="D153" s="140" t="s">
        <v>131</v>
      </c>
      <c r="E153" s="148" t="s">
        <v>1</v>
      </c>
      <c r="F153" s="149" t="s">
        <v>133</v>
      </c>
      <c r="H153" s="150">
        <v>26.76</v>
      </c>
      <c r="I153" s="151"/>
      <c r="L153" s="147"/>
      <c r="M153" s="152"/>
      <c r="T153" s="153"/>
      <c r="AT153" s="148" t="s">
        <v>131</v>
      </c>
      <c r="AU153" s="148" t="s">
        <v>86</v>
      </c>
      <c r="AV153" s="13" t="s">
        <v>129</v>
      </c>
      <c r="AW153" s="13" t="s">
        <v>32</v>
      </c>
      <c r="AX153" s="13" t="s">
        <v>84</v>
      </c>
      <c r="AY153" s="148" t="s">
        <v>122</v>
      </c>
    </row>
    <row r="154" spans="2:65" s="1" customFormat="1" ht="16.5" customHeight="1">
      <c r="B154" s="30"/>
      <c r="C154" s="126" t="s">
        <v>177</v>
      </c>
      <c r="D154" s="126" t="s">
        <v>124</v>
      </c>
      <c r="E154" s="127" t="s">
        <v>178</v>
      </c>
      <c r="F154" s="128" t="s">
        <v>179</v>
      </c>
      <c r="G154" s="129" t="s">
        <v>127</v>
      </c>
      <c r="H154" s="130">
        <v>4593.12</v>
      </c>
      <c r="I154" s="131"/>
      <c r="J154" s="132">
        <f>ROUND(I154*H154,2)</f>
        <v>0</v>
      </c>
      <c r="K154" s="128" t="s">
        <v>137</v>
      </c>
      <c r="L154" s="30"/>
      <c r="M154" s="133" t="s">
        <v>1</v>
      </c>
      <c r="N154" s="134" t="s">
        <v>41</v>
      </c>
      <c r="P154" s="135">
        <f>O154*H154</f>
        <v>0</v>
      </c>
      <c r="Q154" s="135">
        <v>0</v>
      </c>
      <c r="R154" s="135">
        <f>Q154*H154</f>
        <v>0</v>
      </c>
      <c r="S154" s="135">
        <v>0.25</v>
      </c>
      <c r="T154" s="136">
        <f>S154*H154</f>
        <v>1148.28</v>
      </c>
      <c r="AR154" s="137" t="s">
        <v>129</v>
      </c>
      <c r="AT154" s="137" t="s">
        <v>124</v>
      </c>
      <c r="AU154" s="137" t="s">
        <v>86</v>
      </c>
      <c r="AY154" s="15" t="s">
        <v>122</v>
      </c>
      <c r="BE154" s="138">
        <f>IF(N154="základní",J154,0)</f>
        <v>0</v>
      </c>
      <c r="BF154" s="138">
        <f>IF(N154="snížená",J154,0)</f>
        <v>0</v>
      </c>
      <c r="BG154" s="138">
        <f>IF(N154="zákl. přenesená",J154,0)</f>
        <v>0</v>
      </c>
      <c r="BH154" s="138">
        <f>IF(N154="sníž. přenesená",J154,0)</f>
        <v>0</v>
      </c>
      <c r="BI154" s="138">
        <f>IF(N154="nulová",J154,0)</f>
        <v>0</v>
      </c>
      <c r="BJ154" s="15" t="s">
        <v>84</v>
      </c>
      <c r="BK154" s="138">
        <f>ROUND(I154*H154,2)</f>
        <v>0</v>
      </c>
      <c r="BL154" s="15" t="s">
        <v>129</v>
      </c>
      <c r="BM154" s="137" t="s">
        <v>180</v>
      </c>
    </row>
    <row r="155" spans="2:65" s="1" customFormat="1" ht="124.8">
      <c r="B155" s="30"/>
      <c r="D155" s="140" t="s">
        <v>155</v>
      </c>
      <c r="F155" s="164" t="s">
        <v>181</v>
      </c>
      <c r="I155" s="165"/>
      <c r="L155" s="30"/>
      <c r="M155" s="166"/>
      <c r="T155" s="54"/>
      <c r="AT155" s="15" t="s">
        <v>155</v>
      </c>
      <c r="AU155" s="15" t="s">
        <v>86</v>
      </c>
    </row>
    <row r="156" spans="2:65" s="12" customFormat="1">
      <c r="B156" s="139"/>
      <c r="D156" s="140" t="s">
        <v>131</v>
      </c>
      <c r="E156" s="141" t="s">
        <v>1</v>
      </c>
      <c r="F156" s="142" t="s">
        <v>182</v>
      </c>
      <c r="H156" s="143">
        <v>4593.12</v>
      </c>
      <c r="I156" s="144"/>
      <c r="L156" s="139"/>
      <c r="M156" s="145"/>
      <c r="T156" s="146"/>
      <c r="AT156" s="141" t="s">
        <v>131</v>
      </c>
      <c r="AU156" s="141" t="s">
        <v>86</v>
      </c>
      <c r="AV156" s="12" t="s">
        <v>86</v>
      </c>
      <c r="AW156" s="12" t="s">
        <v>32</v>
      </c>
      <c r="AX156" s="12" t="s">
        <v>76</v>
      </c>
      <c r="AY156" s="141" t="s">
        <v>122</v>
      </c>
    </row>
    <row r="157" spans="2:65" s="13" customFormat="1">
      <c r="B157" s="147"/>
      <c r="D157" s="140" t="s">
        <v>131</v>
      </c>
      <c r="E157" s="148" t="s">
        <v>1</v>
      </c>
      <c r="F157" s="149" t="s">
        <v>133</v>
      </c>
      <c r="H157" s="150">
        <v>4593.12</v>
      </c>
      <c r="I157" s="151"/>
      <c r="L157" s="147"/>
      <c r="M157" s="152"/>
      <c r="T157" s="153"/>
      <c r="AT157" s="148" t="s">
        <v>131</v>
      </c>
      <c r="AU157" s="148" t="s">
        <v>86</v>
      </c>
      <c r="AV157" s="13" t="s">
        <v>129</v>
      </c>
      <c r="AW157" s="13" t="s">
        <v>32</v>
      </c>
      <c r="AX157" s="13" t="s">
        <v>84</v>
      </c>
      <c r="AY157" s="148" t="s">
        <v>122</v>
      </c>
    </row>
    <row r="158" spans="2:65" s="11" customFormat="1" ht="22.8" customHeight="1">
      <c r="B158" s="114"/>
      <c r="D158" s="115" t="s">
        <v>75</v>
      </c>
      <c r="E158" s="124" t="s">
        <v>183</v>
      </c>
      <c r="F158" s="124" t="s">
        <v>184</v>
      </c>
      <c r="I158" s="117"/>
      <c r="J158" s="125">
        <f>BK158</f>
        <v>0</v>
      </c>
      <c r="L158" s="114"/>
      <c r="M158" s="119"/>
      <c r="P158" s="120">
        <f>SUM(P159:P168)</f>
        <v>0</v>
      </c>
      <c r="R158" s="120">
        <f>SUM(R159:R168)</f>
        <v>0</v>
      </c>
      <c r="T158" s="121">
        <f>SUM(T159:T168)</f>
        <v>0</v>
      </c>
      <c r="AR158" s="115" t="s">
        <v>84</v>
      </c>
      <c r="AT158" s="122" t="s">
        <v>75</v>
      </c>
      <c r="AU158" s="122" t="s">
        <v>84</v>
      </c>
      <c r="AY158" s="115" t="s">
        <v>122</v>
      </c>
      <c r="BK158" s="123">
        <f>SUM(BK159:BK168)</f>
        <v>0</v>
      </c>
    </row>
    <row r="159" spans="2:65" s="1" customFormat="1" ht="16.5" customHeight="1">
      <c r="B159" s="30"/>
      <c r="C159" s="126" t="s">
        <v>185</v>
      </c>
      <c r="D159" s="126" t="s">
        <v>124</v>
      </c>
      <c r="E159" s="127" t="s">
        <v>186</v>
      </c>
      <c r="F159" s="128" t="s">
        <v>187</v>
      </c>
      <c r="G159" s="129" t="s">
        <v>188</v>
      </c>
      <c r="H159" s="130">
        <v>1212.5039999999999</v>
      </c>
      <c r="I159" s="131"/>
      <c r="J159" s="132">
        <f>ROUND(I159*H159,2)</f>
        <v>0</v>
      </c>
      <c r="K159" s="128" t="s">
        <v>137</v>
      </c>
      <c r="L159" s="30"/>
      <c r="M159" s="133" t="s">
        <v>1</v>
      </c>
      <c r="N159" s="134" t="s">
        <v>41</v>
      </c>
      <c r="P159" s="135">
        <f>O159*H159</f>
        <v>0</v>
      </c>
      <c r="Q159" s="135">
        <v>0</v>
      </c>
      <c r="R159" s="135">
        <f>Q159*H159</f>
        <v>0</v>
      </c>
      <c r="S159" s="135">
        <v>0</v>
      </c>
      <c r="T159" s="136">
        <f>S159*H159</f>
        <v>0</v>
      </c>
      <c r="AR159" s="137" t="s">
        <v>129</v>
      </c>
      <c r="AT159" s="137" t="s">
        <v>124</v>
      </c>
      <c r="AU159" s="137" t="s">
        <v>86</v>
      </c>
      <c r="AY159" s="15" t="s">
        <v>122</v>
      </c>
      <c r="BE159" s="138">
        <f>IF(N159="základní",J159,0)</f>
        <v>0</v>
      </c>
      <c r="BF159" s="138">
        <f>IF(N159="snížená",J159,0)</f>
        <v>0</v>
      </c>
      <c r="BG159" s="138">
        <f>IF(N159="zákl. přenesená",J159,0)</f>
        <v>0</v>
      </c>
      <c r="BH159" s="138">
        <f>IF(N159="sníž. přenesená",J159,0)</f>
        <v>0</v>
      </c>
      <c r="BI159" s="138">
        <f>IF(N159="nulová",J159,0)</f>
        <v>0</v>
      </c>
      <c r="BJ159" s="15" t="s">
        <v>84</v>
      </c>
      <c r="BK159" s="138">
        <f>ROUND(I159*H159,2)</f>
        <v>0</v>
      </c>
      <c r="BL159" s="15" t="s">
        <v>129</v>
      </c>
      <c r="BM159" s="137" t="s">
        <v>189</v>
      </c>
    </row>
    <row r="160" spans="2:65" s="1" customFormat="1" ht="28.8">
      <c r="B160" s="30"/>
      <c r="D160" s="140" t="s">
        <v>155</v>
      </c>
      <c r="F160" s="164" t="s">
        <v>190</v>
      </c>
      <c r="I160" s="165"/>
      <c r="L160" s="30"/>
      <c r="M160" s="166"/>
      <c r="T160" s="54"/>
      <c r="AT160" s="15" t="s">
        <v>155</v>
      </c>
      <c r="AU160" s="15" t="s">
        <v>86</v>
      </c>
    </row>
    <row r="161" spans="2:65" s="1" customFormat="1" ht="16.5" customHeight="1">
      <c r="B161" s="30"/>
      <c r="C161" s="126" t="s">
        <v>191</v>
      </c>
      <c r="D161" s="126" t="s">
        <v>124</v>
      </c>
      <c r="E161" s="127" t="s">
        <v>192</v>
      </c>
      <c r="F161" s="128" t="s">
        <v>193</v>
      </c>
      <c r="G161" s="129" t="s">
        <v>194</v>
      </c>
      <c r="H161" s="130">
        <v>-36000</v>
      </c>
      <c r="I161" s="131"/>
      <c r="J161" s="132">
        <f>ROUND(I161*H161,2)</f>
        <v>0</v>
      </c>
      <c r="K161" s="128" t="s">
        <v>137</v>
      </c>
      <c r="L161" s="30"/>
      <c r="M161" s="133" t="s">
        <v>1</v>
      </c>
      <c r="N161" s="134" t="s">
        <v>41</v>
      </c>
      <c r="P161" s="135">
        <f>O161*H161</f>
        <v>0</v>
      </c>
      <c r="Q161" s="135">
        <v>0</v>
      </c>
      <c r="R161" s="135">
        <f>Q161*H161</f>
        <v>0</v>
      </c>
      <c r="S161" s="135">
        <v>0</v>
      </c>
      <c r="T161" s="136">
        <f>S161*H161</f>
        <v>0</v>
      </c>
      <c r="AR161" s="137" t="s">
        <v>129</v>
      </c>
      <c r="AT161" s="137" t="s">
        <v>124</v>
      </c>
      <c r="AU161" s="137" t="s">
        <v>86</v>
      </c>
      <c r="AY161" s="15" t="s">
        <v>122</v>
      </c>
      <c r="BE161" s="138">
        <f>IF(N161="základní",J161,0)</f>
        <v>0</v>
      </c>
      <c r="BF161" s="138">
        <f>IF(N161="snížená",J161,0)</f>
        <v>0</v>
      </c>
      <c r="BG161" s="138">
        <f>IF(N161="zákl. přenesená",J161,0)</f>
        <v>0</v>
      </c>
      <c r="BH161" s="138">
        <f>IF(N161="sníž. přenesená",J161,0)</f>
        <v>0</v>
      </c>
      <c r="BI161" s="138">
        <f>IF(N161="nulová",J161,0)</f>
        <v>0</v>
      </c>
      <c r="BJ161" s="15" t="s">
        <v>84</v>
      </c>
      <c r="BK161" s="138">
        <f>ROUND(I161*H161,2)</f>
        <v>0</v>
      </c>
      <c r="BL161" s="15" t="s">
        <v>129</v>
      </c>
      <c r="BM161" s="137" t="s">
        <v>195</v>
      </c>
    </row>
    <row r="162" spans="2:65" s="1" customFormat="1" ht="28.8">
      <c r="B162" s="30"/>
      <c r="D162" s="140" t="s">
        <v>155</v>
      </c>
      <c r="F162" s="164" t="s">
        <v>190</v>
      </c>
      <c r="I162" s="165"/>
      <c r="L162" s="30"/>
      <c r="M162" s="166"/>
      <c r="T162" s="54"/>
      <c r="AT162" s="15" t="s">
        <v>155</v>
      </c>
      <c r="AU162" s="15" t="s">
        <v>86</v>
      </c>
    </row>
    <row r="163" spans="2:65" s="12" customFormat="1">
      <c r="B163" s="139"/>
      <c r="D163" s="140" t="s">
        <v>131</v>
      </c>
      <c r="E163" s="141" t="s">
        <v>1</v>
      </c>
      <c r="F163" s="142" t="s">
        <v>196</v>
      </c>
      <c r="H163" s="143">
        <v>-36000</v>
      </c>
      <c r="I163" s="144"/>
      <c r="L163" s="139"/>
      <c r="M163" s="145"/>
      <c r="T163" s="146"/>
      <c r="AT163" s="141" t="s">
        <v>131</v>
      </c>
      <c r="AU163" s="141" t="s">
        <v>86</v>
      </c>
      <c r="AV163" s="12" t="s">
        <v>86</v>
      </c>
      <c r="AW163" s="12" t="s">
        <v>32</v>
      </c>
      <c r="AX163" s="12" t="s">
        <v>76</v>
      </c>
      <c r="AY163" s="141" t="s">
        <v>122</v>
      </c>
    </row>
    <row r="164" spans="2:65" s="13" customFormat="1">
      <c r="B164" s="147"/>
      <c r="D164" s="140" t="s">
        <v>131</v>
      </c>
      <c r="E164" s="148" t="s">
        <v>1</v>
      </c>
      <c r="F164" s="149" t="s">
        <v>133</v>
      </c>
      <c r="H164" s="150">
        <v>-36000</v>
      </c>
      <c r="I164" s="151"/>
      <c r="L164" s="147"/>
      <c r="M164" s="152"/>
      <c r="T164" s="153"/>
      <c r="AT164" s="148" t="s">
        <v>131</v>
      </c>
      <c r="AU164" s="148" t="s">
        <v>86</v>
      </c>
      <c r="AV164" s="13" t="s">
        <v>129</v>
      </c>
      <c r="AW164" s="13" t="s">
        <v>32</v>
      </c>
      <c r="AX164" s="13" t="s">
        <v>84</v>
      </c>
      <c r="AY164" s="148" t="s">
        <v>122</v>
      </c>
    </row>
    <row r="165" spans="2:65" s="1" customFormat="1" ht="16.5" customHeight="1">
      <c r="B165" s="30"/>
      <c r="C165" s="126" t="s">
        <v>197</v>
      </c>
      <c r="D165" s="126" t="s">
        <v>124</v>
      </c>
      <c r="E165" s="127" t="s">
        <v>198</v>
      </c>
      <c r="F165" s="128" t="s">
        <v>199</v>
      </c>
      <c r="G165" s="129" t="s">
        <v>188</v>
      </c>
      <c r="H165" s="130">
        <v>1212.5039999999999</v>
      </c>
      <c r="I165" s="131"/>
      <c r="J165" s="132">
        <f>ROUND(I165*H165,2)</f>
        <v>0</v>
      </c>
      <c r="K165" s="128" t="s">
        <v>128</v>
      </c>
      <c r="L165" s="30"/>
      <c r="M165" s="133" t="s">
        <v>1</v>
      </c>
      <c r="N165" s="134" t="s">
        <v>41</v>
      </c>
      <c r="P165" s="135">
        <f>O165*H165</f>
        <v>0</v>
      </c>
      <c r="Q165" s="135">
        <v>0</v>
      </c>
      <c r="R165" s="135">
        <f>Q165*H165</f>
        <v>0</v>
      </c>
      <c r="S165" s="135">
        <v>0</v>
      </c>
      <c r="T165" s="136">
        <f>S165*H165</f>
        <v>0</v>
      </c>
      <c r="AR165" s="137" t="s">
        <v>129</v>
      </c>
      <c r="AT165" s="137" t="s">
        <v>124</v>
      </c>
      <c r="AU165" s="137" t="s">
        <v>86</v>
      </c>
      <c r="AY165" s="15" t="s">
        <v>122</v>
      </c>
      <c r="BE165" s="138">
        <f>IF(N165="základní",J165,0)</f>
        <v>0</v>
      </c>
      <c r="BF165" s="138">
        <f>IF(N165="snížená",J165,0)</f>
        <v>0</v>
      </c>
      <c r="BG165" s="138">
        <f>IF(N165="zákl. přenesená",J165,0)</f>
        <v>0</v>
      </c>
      <c r="BH165" s="138">
        <f>IF(N165="sníž. přenesená",J165,0)</f>
        <v>0</v>
      </c>
      <c r="BI165" s="138">
        <f>IF(N165="nulová",J165,0)</f>
        <v>0</v>
      </c>
      <c r="BJ165" s="15" t="s">
        <v>84</v>
      </c>
      <c r="BK165" s="138">
        <f>ROUND(I165*H165,2)</f>
        <v>0</v>
      </c>
      <c r="BL165" s="15" t="s">
        <v>129</v>
      </c>
      <c r="BM165" s="137" t="s">
        <v>200</v>
      </c>
    </row>
    <row r="166" spans="2:65" s="1" customFormat="1" ht="16.5" customHeight="1">
      <c r="B166" s="30"/>
      <c r="C166" s="126" t="s">
        <v>201</v>
      </c>
      <c r="D166" s="126" t="s">
        <v>124</v>
      </c>
      <c r="E166" s="127" t="s">
        <v>202</v>
      </c>
      <c r="F166" s="128" t="s">
        <v>203</v>
      </c>
      <c r="G166" s="129" t="s">
        <v>188</v>
      </c>
      <c r="H166" s="130">
        <v>24250.080000000002</v>
      </c>
      <c r="I166" s="131"/>
      <c r="J166" s="132">
        <f>ROUND(I166*H166,2)</f>
        <v>0</v>
      </c>
      <c r="K166" s="128" t="s">
        <v>128</v>
      </c>
      <c r="L166" s="30"/>
      <c r="M166" s="133" t="s">
        <v>1</v>
      </c>
      <c r="N166" s="134" t="s">
        <v>41</v>
      </c>
      <c r="P166" s="135">
        <f>O166*H166</f>
        <v>0</v>
      </c>
      <c r="Q166" s="135">
        <v>0</v>
      </c>
      <c r="R166" s="135">
        <f>Q166*H166</f>
        <v>0</v>
      </c>
      <c r="S166" s="135">
        <v>0</v>
      </c>
      <c r="T166" s="136">
        <f>S166*H166</f>
        <v>0</v>
      </c>
      <c r="AR166" s="137" t="s">
        <v>129</v>
      </c>
      <c r="AT166" s="137" t="s">
        <v>124</v>
      </c>
      <c r="AU166" s="137" t="s">
        <v>86</v>
      </c>
      <c r="AY166" s="15" t="s">
        <v>122</v>
      </c>
      <c r="BE166" s="138">
        <f>IF(N166="základní",J166,0)</f>
        <v>0</v>
      </c>
      <c r="BF166" s="138">
        <f>IF(N166="snížená",J166,0)</f>
        <v>0</v>
      </c>
      <c r="BG166" s="138">
        <f>IF(N166="zákl. přenesená",J166,0)</f>
        <v>0</v>
      </c>
      <c r="BH166" s="138">
        <f>IF(N166="sníž. přenesená",J166,0)</f>
        <v>0</v>
      </c>
      <c r="BI166" s="138">
        <f>IF(N166="nulová",J166,0)</f>
        <v>0</v>
      </c>
      <c r="BJ166" s="15" t="s">
        <v>84</v>
      </c>
      <c r="BK166" s="138">
        <f>ROUND(I166*H166,2)</f>
        <v>0</v>
      </c>
      <c r="BL166" s="15" t="s">
        <v>129</v>
      </c>
      <c r="BM166" s="137" t="s">
        <v>204</v>
      </c>
    </row>
    <row r="167" spans="2:65" s="12" customFormat="1">
      <c r="B167" s="139"/>
      <c r="D167" s="140" t="s">
        <v>131</v>
      </c>
      <c r="F167" s="142" t="s">
        <v>205</v>
      </c>
      <c r="H167" s="143">
        <v>24250.080000000002</v>
      </c>
      <c r="I167" s="144"/>
      <c r="L167" s="139"/>
      <c r="M167" s="145"/>
      <c r="T167" s="146"/>
      <c r="AT167" s="141" t="s">
        <v>131</v>
      </c>
      <c r="AU167" s="141" t="s">
        <v>86</v>
      </c>
      <c r="AV167" s="12" t="s">
        <v>86</v>
      </c>
      <c r="AW167" s="12" t="s">
        <v>4</v>
      </c>
      <c r="AX167" s="12" t="s">
        <v>84</v>
      </c>
      <c r="AY167" s="141" t="s">
        <v>122</v>
      </c>
    </row>
    <row r="168" spans="2:65" s="1" customFormat="1" ht="16.5" customHeight="1">
      <c r="B168" s="30"/>
      <c r="C168" s="126" t="s">
        <v>8</v>
      </c>
      <c r="D168" s="126" t="s">
        <v>124</v>
      </c>
      <c r="E168" s="127" t="s">
        <v>206</v>
      </c>
      <c r="F168" s="128" t="s">
        <v>207</v>
      </c>
      <c r="G168" s="129" t="s">
        <v>188</v>
      </c>
      <c r="H168" s="130">
        <v>1212.5039999999999</v>
      </c>
      <c r="I168" s="131"/>
      <c r="J168" s="132">
        <f>ROUND(I168*H168,2)</f>
        <v>0</v>
      </c>
      <c r="K168" s="128" t="s">
        <v>128</v>
      </c>
      <c r="L168" s="30"/>
      <c r="M168" s="133" t="s">
        <v>1</v>
      </c>
      <c r="N168" s="134" t="s">
        <v>41</v>
      </c>
      <c r="P168" s="135">
        <f>O168*H168</f>
        <v>0</v>
      </c>
      <c r="Q168" s="135">
        <v>0</v>
      </c>
      <c r="R168" s="135">
        <f>Q168*H168</f>
        <v>0</v>
      </c>
      <c r="S168" s="135">
        <v>0</v>
      </c>
      <c r="T168" s="136">
        <f>S168*H168</f>
        <v>0</v>
      </c>
      <c r="AR168" s="137" t="s">
        <v>129</v>
      </c>
      <c r="AT168" s="137" t="s">
        <v>124</v>
      </c>
      <c r="AU168" s="137" t="s">
        <v>86</v>
      </c>
      <c r="AY168" s="15" t="s">
        <v>122</v>
      </c>
      <c r="BE168" s="138">
        <f>IF(N168="základní",J168,0)</f>
        <v>0</v>
      </c>
      <c r="BF168" s="138">
        <f>IF(N168="snížená",J168,0)</f>
        <v>0</v>
      </c>
      <c r="BG168" s="138">
        <f>IF(N168="zákl. přenesená",J168,0)</f>
        <v>0</v>
      </c>
      <c r="BH168" s="138">
        <f>IF(N168="sníž. přenesená",J168,0)</f>
        <v>0</v>
      </c>
      <c r="BI168" s="138">
        <f>IF(N168="nulová",J168,0)</f>
        <v>0</v>
      </c>
      <c r="BJ168" s="15" t="s">
        <v>84</v>
      </c>
      <c r="BK168" s="138">
        <f>ROUND(I168*H168,2)</f>
        <v>0</v>
      </c>
      <c r="BL168" s="15" t="s">
        <v>129</v>
      </c>
      <c r="BM168" s="137" t="s">
        <v>208</v>
      </c>
    </row>
    <row r="169" spans="2:65" s="11" customFormat="1" ht="25.95" customHeight="1">
      <c r="B169" s="114"/>
      <c r="D169" s="115" t="s">
        <v>75</v>
      </c>
      <c r="E169" s="116" t="s">
        <v>209</v>
      </c>
      <c r="F169" s="116" t="s">
        <v>209</v>
      </c>
      <c r="I169" s="117"/>
      <c r="J169" s="118">
        <f>BK169</f>
        <v>0</v>
      </c>
      <c r="L169" s="114"/>
      <c r="M169" s="119"/>
      <c r="P169" s="120">
        <f>P170+P175+P178+P183+P188+P191</f>
        <v>0</v>
      </c>
      <c r="R169" s="120">
        <f>R170+R175+R178+R183+R188+R191</f>
        <v>0</v>
      </c>
      <c r="T169" s="121">
        <f>T170+T175+T178+T183+T188+T191</f>
        <v>0</v>
      </c>
      <c r="AR169" s="115" t="s">
        <v>150</v>
      </c>
      <c r="AT169" s="122" t="s">
        <v>75</v>
      </c>
      <c r="AU169" s="122" t="s">
        <v>76</v>
      </c>
      <c r="AY169" s="115" t="s">
        <v>122</v>
      </c>
      <c r="BK169" s="123">
        <f>BK170+BK175+BK178+BK183+BK188+BK191</f>
        <v>0</v>
      </c>
    </row>
    <row r="170" spans="2:65" s="11" customFormat="1" ht="22.8" customHeight="1">
      <c r="B170" s="114"/>
      <c r="D170" s="115" t="s">
        <v>75</v>
      </c>
      <c r="E170" s="124" t="s">
        <v>210</v>
      </c>
      <c r="F170" s="124" t="s">
        <v>211</v>
      </c>
      <c r="I170" s="117"/>
      <c r="J170" s="125">
        <f>BK170</f>
        <v>0</v>
      </c>
      <c r="L170" s="114"/>
      <c r="M170" s="119"/>
      <c r="P170" s="120">
        <f>SUM(P171:P174)</f>
        <v>0</v>
      </c>
      <c r="R170" s="120">
        <f>SUM(R171:R174)</f>
        <v>0</v>
      </c>
      <c r="T170" s="121">
        <f>SUM(T171:T174)</f>
        <v>0</v>
      </c>
      <c r="AR170" s="115" t="s">
        <v>150</v>
      </c>
      <c r="AT170" s="122" t="s">
        <v>75</v>
      </c>
      <c r="AU170" s="122" t="s">
        <v>84</v>
      </c>
      <c r="AY170" s="115" t="s">
        <v>122</v>
      </c>
      <c r="BK170" s="123">
        <f>SUM(BK171:BK174)</f>
        <v>0</v>
      </c>
    </row>
    <row r="171" spans="2:65" s="1" customFormat="1" ht="16.5" customHeight="1">
      <c r="B171" s="30"/>
      <c r="C171" s="126" t="s">
        <v>212</v>
      </c>
      <c r="D171" s="126" t="s">
        <v>124</v>
      </c>
      <c r="E171" s="127" t="s">
        <v>213</v>
      </c>
      <c r="F171" s="128" t="s">
        <v>214</v>
      </c>
      <c r="G171" s="129" t="s">
        <v>153</v>
      </c>
      <c r="H171" s="130">
        <v>1</v>
      </c>
      <c r="I171" s="131"/>
      <c r="J171" s="132">
        <f>ROUND(I171*H171,2)</f>
        <v>0</v>
      </c>
      <c r="K171" s="128" t="s">
        <v>128</v>
      </c>
      <c r="L171" s="30"/>
      <c r="M171" s="133" t="s">
        <v>1</v>
      </c>
      <c r="N171" s="134" t="s">
        <v>41</v>
      </c>
      <c r="P171" s="135">
        <f>O171*H171</f>
        <v>0</v>
      </c>
      <c r="Q171" s="135">
        <v>0</v>
      </c>
      <c r="R171" s="135">
        <f>Q171*H171</f>
        <v>0</v>
      </c>
      <c r="S171" s="135">
        <v>0</v>
      </c>
      <c r="T171" s="136">
        <f>S171*H171</f>
        <v>0</v>
      </c>
      <c r="AR171" s="137" t="s">
        <v>215</v>
      </c>
      <c r="AT171" s="137" t="s">
        <v>124</v>
      </c>
      <c r="AU171" s="137" t="s">
        <v>86</v>
      </c>
      <c r="AY171" s="15" t="s">
        <v>122</v>
      </c>
      <c r="BE171" s="138">
        <f>IF(N171="základní",J171,0)</f>
        <v>0</v>
      </c>
      <c r="BF171" s="138">
        <f>IF(N171="snížená",J171,0)</f>
        <v>0</v>
      </c>
      <c r="BG171" s="138">
        <f>IF(N171="zákl. přenesená",J171,0)</f>
        <v>0</v>
      </c>
      <c r="BH171" s="138">
        <f>IF(N171="sníž. přenesená",J171,0)</f>
        <v>0</v>
      </c>
      <c r="BI171" s="138">
        <f>IF(N171="nulová",J171,0)</f>
        <v>0</v>
      </c>
      <c r="BJ171" s="15" t="s">
        <v>84</v>
      </c>
      <c r="BK171" s="138">
        <f>ROUND(I171*H171,2)</f>
        <v>0</v>
      </c>
      <c r="BL171" s="15" t="s">
        <v>215</v>
      </c>
      <c r="BM171" s="137" t="s">
        <v>216</v>
      </c>
    </row>
    <row r="172" spans="2:65" s="1" customFormat="1" ht="48">
      <c r="B172" s="30"/>
      <c r="D172" s="140" t="s">
        <v>155</v>
      </c>
      <c r="F172" s="164" t="s">
        <v>217</v>
      </c>
      <c r="I172" s="165"/>
      <c r="L172" s="30"/>
      <c r="M172" s="166"/>
      <c r="T172" s="54"/>
      <c r="AT172" s="15" t="s">
        <v>155</v>
      </c>
      <c r="AU172" s="15" t="s">
        <v>86</v>
      </c>
    </row>
    <row r="173" spans="2:65" s="1" customFormat="1" ht="16.5" customHeight="1">
      <c r="B173" s="30"/>
      <c r="C173" s="126" t="s">
        <v>218</v>
      </c>
      <c r="D173" s="126" t="s">
        <v>124</v>
      </c>
      <c r="E173" s="127" t="s">
        <v>219</v>
      </c>
      <c r="F173" s="128" t="s">
        <v>220</v>
      </c>
      <c r="G173" s="129" t="s">
        <v>153</v>
      </c>
      <c r="H173" s="130">
        <v>1</v>
      </c>
      <c r="I173" s="131"/>
      <c r="J173" s="132">
        <f>ROUND(I173*H173,2)</f>
        <v>0</v>
      </c>
      <c r="K173" s="128" t="s">
        <v>128</v>
      </c>
      <c r="L173" s="30"/>
      <c r="M173" s="133" t="s">
        <v>1</v>
      </c>
      <c r="N173" s="134" t="s">
        <v>41</v>
      </c>
      <c r="P173" s="135">
        <f>O173*H173</f>
        <v>0</v>
      </c>
      <c r="Q173" s="135">
        <v>0</v>
      </c>
      <c r="R173" s="135">
        <f>Q173*H173</f>
        <v>0</v>
      </c>
      <c r="S173" s="135">
        <v>0</v>
      </c>
      <c r="T173" s="136">
        <f>S173*H173</f>
        <v>0</v>
      </c>
      <c r="AR173" s="137" t="s">
        <v>215</v>
      </c>
      <c r="AT173" s="137" t="s">
        <v>124</v>
      </c>
      <c r="AU173" s="137" t="s">
        <v>86</v>
      </c>
      <c r="AY173" s="15" t="s">
        <v>122</v>
      </c>
      <c r="BE173" s="138">
        <f>IF(N173="základní",J173,0)</f>
        <v>0</v>
      </c>
      <c r="BF173" s="138">
        <f>IF(N173="snížená",J173,0)</f>
        <v>0</v>
      </c>
      <c r="BG173" s="138">
        <f>IF(N173="zákl. přenesená",J173,0)</f>
        <v>0</v>
      </c>
      <c r="BH173" s="138">
        <f>IF(N173="sníž. přenesená",J173,0)</f>
        <v>0</v>
      </c>
      <c r="BI173" s="138">
        <f>IF(N173="nulová",J173,0)</f>
        <v>0</v>
      </c>
      <c r="BJ173" s="15" t="s">
        <v>84</v>
      </c>
      <c r="BK173" s="138">
        <f>ROUND(I173*H173,2)</f>
        <v>0</v>
      </c>
      <c r="BL173" s="15" t="s">
        <v>215</v>
      </c>
      <c r="BM173" s="137" t="s">
        <v>221</v>
      </c>
    </row>
    <row r="174" spans="2:65" s="1" customFormat="1" ht="57.6">
      <c r="B174" s="30"/>
      <c r="D174" s="140" t="s">
        <v>155</v>
      </c>
      <c r="F174" s="164" t="s">
        <v>222</v>
      </c>
      <c r="I174" s="165"/>
      <c r="L174" s="30"/>
      <c r="M174" s="166"/>
      <c r="T174" s="54"/>
      <c r="AT174" s="15" t="s">
        <v>155</v>
      </c>
      <c r="AU174" s="15" t="s">
        <v>86</v>
      </c>
    </row>
    <row r="175" spans="2:65" s="11" customFormat="1" ht="22.8" customHeight="1">
      <c r="B175" s="114"/>
      <c r="D175" s="115" t="s">
        <v>75</v>
      </c>
      <c r="E175" s="124" t="s">
        <v>223</v>
      </c>
      <c r="F175" s="124" t="s">
        <v>224</v>
      </c>
      <c r="I175" s="117"/>
      <c r="J175" s="125">
        <f>BK175</f>
        <v>0</v>
      </c>
      <c r="L175" s="114"/>
      <c r="M175" s="119"/>
      <c r="P175" s="120">
        <f>SUM(P176:P177)</f>
        <v>0</v>
      </c>
      <c r="R175" s="120">
        <f>SUM(R176:R177)</f>
        <v>0</v>
      </c>
      <c r="T175" s="121">
        <f>SUM(T176:T177)</f>
        <v>0</v>
      </c>
      <c r="AR175" s="115" t="s">
        <v>150</v>
      </c>
      <c r="AT175" s="122" t="s">
        <v>75</v>
      </c>
      <c r="AU175" s="122" t="s">
        <v>84</v>
      </c>
      <c r="AY175" s="115" t="s">
        <v>122</v>
      </c>
      <c r="BK175" s="123">
        <f>SUM(BK176:BK177)</f>
        <v>0</v>
      </c>
    </row>
    <row r="176" spans="2:65" s="1" customFormat="1" ht="16.5" customHeight="1">
      <c r="B176" s="30"/>
      <c r="C176" s="126" t="s">
        <v>225</v>
      </c>
      <c r="D176" s="126" t="s">
        <v>124</v>
      </c>
      <c r="E176" s="127" t="s">
        <v>226</v>
      </c>
      <c r="F176" s="128" t="s">
        <v>227</v>
      </c>
      <c r="G176" s="129" t="s">
        <v>153</v>
      </c>
      <c r="H176" s="130">
        <v>1</v>
      </c>
      <c r="I176" s="131"/>
      <c r="J176" s="132">
        <f>ROUND(I176*H176,2)</f>
        <v>0</v>
      </c>
      <c r="K176" s="128" t="s">
        <v>128</v>
      </c>
      <c r="L176" s="30"/>
      <c r="M176" s="133" t="s">
        <v>1</v>
      </c>
      <c r="N176" s="134" t="s">
        <v>41</v>
      </c>
      <c r="P176" s="135">
        <f>O176*H176</f>
        <v>0</v>
      </c>
      <c r="Q176" s="135">
        <v>0</v>
      </c>
      <c r="R176" s="135">
        <f>Q176*H176</f>
        <v>0</v>
      </c>
      <c r="S176" s="135">
        <v>0</v>
      </c>
      <c r="T176" s="136">
        <f>S176*H176</f>
        <v>0</v>
      </c>
      <c r="AR176" s="137" t="s">
        <v>215</v>
      </c>
      <c r="AT176" s="137" t="s">
        <v>124</v>
      </c>
      <c r="AU176" s="137" t="s">
        <v>86</v>
      </c>
      <c r="AY176" s="15" t="s">
        <v>122</v>
      </c>
      <c r="BE176" s="138">
        <f>IF(N176="základní",J176,0)</f>
        <v>0</v>
      </c>
      <c r="BF176" s="138">
        <f>IF(N176="snížená",J176,0)</f>
        <v>0</v>
      </c>
      <c r="BG176" s="138">
        <f>IF(N176="zákl. přenesená",J176,0)</f>
        <v>0</v>
      </c>
      <c r="BH176" s="138">
        <f>IF(N176="sníž. přenesená",J176,0)</f>
        <v>0</v>
      </c>
      <c r="BI176" s="138">
        <f>IF(N176="nulová",J176,0)</f>
        <v>0</v>
      </c>
      <c r="BJ176" s="15" t="s">
        <v>84</v>
      </c>
      <c r="BK176" s="138">
        <f>ROUND(I176*H176,2)</f>
        <v>0</v>
      </c>
      <c r="BL176" s="15" t="s">
        <v>215</v>
      </c>
      <c r="BM176" s="137" t="s">
        <v>228</v>
      </c>
    </row>
    <row r="177" spans="2:65" s="1" customFormat="1" ht="86.4">
      <c r="B177" s="30"/>
      <c r="D177" s="140" t="s">
        <v>155</v>
      </c>
      <c r="F177" s="164" t="s">
        <v>229</v>
      </c>
      <c r="I177" s="165"/>
      <c r="L177" s="30"/>
      <c r="M177" s="166"/>
      <c r="T177" s="54"/>
      <c r="AT177" s="15" t="s">
        <v>155</v>
      </c>
      <c r="AU177" s="15" t="s">
        <v>86</v>
      </c>
    </row>
    <row r="178" spans="2:65" s="11" customFormat="1" ht="22.8" customHeight="1">
      <c r="B178" s="114"/>
      <c r="D178" s="115" t="s">
        <v>75</v>
      </c>
      <c r="E178" s="124" t="s">
        <v>230</v>
      </c>
      <c r="F178" s="124" t="s">
        <v>231</v>
      </c>
      <c r="I178" s="117"/>
      <c r="J178" s="125">
        <f>BK178</f>
        <v>0</v>
      </c>
      <c r="L178" s="114"/>
      <c r="M178" s="119"/>
      <c r="P178" s="120">
        <f>SUM(P179:P182)</f>
        <v>0</v>
      </c>
      <c r="R178" s="120">
        <f>SUM(R179:R182)</f>
        <v>0</v>
      </c>
      <c r="T178" s="121">
        <f>SUM(T179:T182)</f>
        <v>0</v>
      </c>
      <c r="AR178" s="115" t="s">
        <v>150</v>
      </c>
      <c r="AT178" s="122" t="s">
        <v>75</v>
      </c>
      <c r="AU178" s="122" t="s">
        <v>84</v>
      </c>
      <c r="AY178" s="115" t="s">
        <v>122</v>
      </c>
      <c r="BK178" s="123">
        <f>SUM(BK179:BK182)</f>
        <v>0</v>
      </c>
    </row>
    <row r="179" spans="2:65" s="1" customFormat="1" ht="16.5" customHeight="1">
      <c r="B179" s="30"/>
      <c r="C179" s="126" t="s">
        <v>232</v>
      </c>
      <c r="D179" s="126" t="s">
        <v>124</v>
      </c>
      <c r="E179" s="127" t="s">
        <v>233</v>
      </c>
      <c r="F179" s="128" t="s">
        <v>234</v>
      </c>
      <c r="G179" s="129" t="s">
        <v>153</v>
      </c>
      <c r="H179" s="130">
        <v>1</v>
      </c>
      <c r="I179" s="131"/>
      <c r="J179" s="132">
        <f>ROUND(I179*H179,2)</f>
        <v>0</v>
      </c>
      <c r="K179" s="128" t="s">
        <v>128</v>
      </c>
      <c r="L179" s="30"/>
      <c r="M179" s="133" t="s">
        <v>1</v>
      </c>
      <c r="N179" s="134" t="s">
        <v>41</v>
      </c>
      <c r="P179" s="135">
        <f>O179*H179</f>
        <v>0</v>
      </c>
      <c r="Q179" s="135">
        <v>0</v>
      </c>
      <c r="R179" s="135">
        <f>Q179*H179</f>
        <v>0</v>
      </c>
      <c r="S179" s="135">
        <v>0</v>
      </c>
      <c r="T179" s="136">
        <f>S179*H179</f>
        <v>0</v>
      </c>
      <c r="AR179" s="137" t="s">
        <v>215</v>
      </c>
      <c r="AT179" s="137" t="s">
        <v>124</v>
      </c>
      <c r="AU179" s="137" t="s">
        <v>86</v>
      </c>
      <c r="AY179" s="15" t="s">
        <v>122</v>
      </c>
      <c r="BE179" s="138">
        <f>IF(N179="základní",J179,0)</f>
        <v>0</v>
      </c>
      <c r="BF179" s="138">
        <f>IF(N179="snížená",J179,0)</f>
        <v>0</v>
      </c>
      <c r="BG179" s="138">
        <f>IF(N179="zákl. přenesená",J179,0)</f>
        <v>0</v>
      </c>
      <c r="BH179" s="138">
        <f>IF(N179="sníž. přenesená",J179,0)</f>
        <v>0</v>
      </c>
      <c r="BI179" s="138">
        <f>IF(N179="nulová",J179,0)</f>
        <v>0</v>
      </c>
      <c r="BJ179" s="15" t="s">
        <v>84</v>
      </c>
      <c r="BK179" s="138">
        <f>ROUND(I179*H179,2)</f>
        <v>0</v>
      </c>
      <c r="BL179" s="15" t="s">
        <v>215</v>
      </c>
      <c r="BM179" s="137" t="s">
        <v>235</v>
      </c>
    </row>
    <row r="180" spans="2:65" s="1" customFormat="1" ht="76.8">
      <c r="B180" s="30"/>
      <c r="D180" s="140" t="s">
        <v>155</v>
      </c>
      <c r="F180" s="164" t="s">
        <v>236</v>
      </c>
      <c r="I180" s="165"/>
      <c r="L180" s="30"/>
      <c r="M180" s="166"/>
      <c r="T180" s="54"/>
      <c r="AT180" s="15" t="s">
        <v>155</v>
      </c>
      <c r="AU180" s="15" t="s">
        <v>86</v>
      </c>
    </row>
    <row r="181" spans="2:65" s="1" customFormat="1" ht="16.5" customHeight="1">
      <c r="B181" s="30"/>
      <c r="C181" s="126" t="s">
        <v>237</v>
      </c>
      <c r="D181" s="126" t="s">
        <v>124</v>
      </c>
      <c r="E181" s="127" t="s">
        <v>238</v>
      </c>
      <c r="F181" s="128" t="s">
        <v>239</v>
      </c>
      <c r="G181" s="129" t="s">
        <v>153</v>
      </c>
      <c r="H181" s="130">
        <v>1</v>
      </c>
      <c r="I181" s="131"/>
      <c r="J181" s="132">
        <f>ROUND(I181*H181,2)</f>
        <v>0</v>
      </c>
      <c r="K181" s="128" t="s">
        <v>128</v>
      </c>
      <c r="L181" s="30"/>
      <c r="M181" s="133" t="s">
        <v>1</v>
      </c>
      <c r="N181" s="134" t="s">
        <v>41</v>
      </c>
      <c r="P181" s="135">
        <f>O181*H181</f>
        <v>0</v>
      </c>
      <c r="Q181" s="135">
        <v>0</v>
      </c>
      <c r="R181" s="135">
        <f>Q181*H181</f>
        <v>0</v>
      </c>
      <c r="S181" s="135">
        <v>0</v>
      </c>
      <c r="T181" s="136">
        <f>S181*H181</f>
        <v>0</v>
      </c>
      <c r="AR181" s="137" t="s">
        <v>215</v>
      </c>
      <c r="AT181" s="137" t="s">
        <v>124</v>
      </c>
      <c r="AU181" s="137" t="s">
        <v>86</v>
      </c>
      <c r="AY181" s="15" t="s">
        <v>122</v>
      </c>
      <c r="BE181" s="138">
        <f>IF(N181="základní",J181,0)</f>
        <v>0</v>
      </c>
      <c r="BF181" s="138">
        <f>IF(N181="snížená",J181,0)</f>
        <v>0</v>
      </c>
      <c r="BG181" s="138">
        <f>IF(N181="zákl. přenesená",J181,0)</f>
        <v>0</v>
      </c>
      <c r="BH181" s="138">
        <f>IF(N181="sníž. přenesená",J181,0)</f>
        <v>0</v>
      </c>
      <c r="BI181" s="138">
        <f>IF(N181="nulová",J181,0)</f>
        <v>0</v>
      </c>
      <c r="BJ181" s="15" t="s">
        <v>84</v>
      </c>
      <c r="BK181" s="138">
        <f>ROUND(I181*H181,2)</f>
        <v>0</v>
      </c>
      <c r="BL181" s="15" t="s">
        <v>215</v>
      </c>
      <c r="BM181" s="137" t="s">
        <v>240</v>
      </c>
    </row>
    <row r="182" spans="2:65" s="1" customFormat="1" ht="28.8">
      <c r="B182" s="30"/>
      <c r="D182" s="140" t="s">
        <v>155</v>
      </c>
      <c r="F182" s="164" t="s">
        <v>241</v>
      </c>
      <c r="I182" s="165"/>
      <c r="L182" s="30"/>
      <c r="M182" s="166"/>
      <c r="T182" s="54"/>
      <c r="AT182" s="15" t="s">
        <v>155</v>
      </c>
      <c r="AU182" s="15" t="s">
        <v>86</v>
      </c>
    </row>
    <row r="183" spans="2:65" s="11" customFormat="1" ht="22.8" customHeight="1">
      <c r="B183" s="114"/>
      <c r="D183" s="115" t="s">
        <v>75</v>
      </c>
      <c r="E183" s="124" t="s">
        <v>242</v>
      </c>
      <c r="F183" s="124" t="s">
        <v>243</v>
      </c>
      <c r="I183" s="117"/>
      <c r="J183" s="125">
        <f>BK183</f>
        <v>0</v>
      </c>
      <c r="L183" s="114"/>
      <c r="M183" s="119"/>
      <c r="P183" s="120">
        <f>SUM(P184:P187)</f>
        <v>0</v>
      </c>
      <c r="R183" s="120">
        <f>SUM(R184:R187)</f>
        <v>0</v>
      </c>
      <c r="T183" s="121">
        <f>SUM(T184:T187)</f>
        <v>0</v>
      </c>
      <c r="AR183" s="115" t="s">
        <v>150</v>
      </c>
      <c r="AT183" s="122" t="s">
        <v>75</v>
      </c>
      <c r="AU183" s="122" t="s">
        <v>84</v>
      </c>
      <c r="AY183" s="115" t="s">
        <v>122</v>
      </c>
      <c r="BK183" s="123">
        <f>SUM(BK184:BK187)</f>
        <v>0</v>
      </c>
    </row>
    <row r="184" spans="2:65" s="1" customFormat="1" ht="16.5" customHeight="1">
      <c r="B184" s="30"/>
      <c r="C184" s="126" t="s">
        <v>7</v>
      </c>
      <c r="D184" s="126" t="s">
        <v>124</v>
      </c>
      <c r="E184" s="127" t="s">
        <v>244</v>
      </c>
      <c r="F184" s="128" t="s">
        <v>245</v>
      </c>
      <c r="G184" s="129" t="s">
        <v>153</v>
      </c>
      <c r="H184" s="130">
        <v>1</v>
      </c>
      <c r="I184" s="131"/>
      <c r="J184" s="132">
        <f>ROUND(I184*H184,2)</f>
        <v>0</v>
      </c>
      <c r="K184" s="128" t="s">
        <v>128</v>
      </c>
      <c r="L184" s="30"/>
      <c r="M184" s="133" t="s">
        <v>1</v>
      </c>
      <c r="N184" s="134" t="s">
        <v>41</v>
      </c>
      <c r="P184" s="135">
        <f>O184*H184</f>
        <v>0</v>
      </c>
      <c r="Q184" s="135">
        <v>0</v>
      </c>
      <c r="R184" s="135">
        <f>Q184*H184</f>
        <v>0</v>
      </c>
      <c r="S184" s="135">
        <v>0</v>
      </c>
      <c r="T184" s="136">
        <f>S184*H184</f>
        <v>0</v>
      </c>
      <c r="AR184" s="137" t="s">
        <v>215</v>
      </c>
      <c r="AT184" s="137" t="s">
        <v>124</v>
      </c>
      <c r="AU184" s="137" t="s">
        <v>86</v>
      </c>
      <c r="AY184" s="15" t="s">
        <v>122</v>
      </c>
      <c r="BE184" s="138">
        <f>IF(N184="základní",J184,0)</f>
        <v>0</v>
      </c>
      <c r="BF184" s="138">
        <f>IF(N184="snížená",J184,0)</f>
        <v>0</v>
      </c>
      <c r="BG184" s="138">
        <f>IF(N184="zákl. přenesená",J184,0)</f>
        <v>0</v>
      </c>
      <c r="BH184" s="138">
        <f>IF(N184="sníž. přenesená",J184,0)</f>
        <v>0</v>
      </c>
      <c r="BI184" s="138">
        <f>IF(N184="nulová",J184,0)</f>
        <v>0</v>
      </c>
      <c r="BJ184" s="15" t="s">
        <v>84</v>
      </c>
      <c r="BK184" s="138">
        <f>ROUND(I184*H184,2)</f>
        <v>0</v>
      </c>
      <c r="BL184" s="15" t="s">
        <v>215</v>
      </c>
      <c r="BM184" s="137" t="s">
        <v>246</v>
      </c>
    </row>
    <row r="185" spans="2:65" s="1" customFormat="1" ht="28.8">
      <c r="B185" s="30"/>
      <c r="D185" s="140" t="s">
        <v>155</v>
      </c>
      <c r="F185" s="164" t="s">
        <v>247</v>
      </c>
      <c r="I185" s="165"/>
      <c r="L185" s="30"/>
      <c r="M185" s="166"/>
      <c r="T185" s="54"/>
      <c r="AT185" s="15" t="s">
        <v>155</v>
      </c>
      <c r="AU185" s="15" t="s">
        <v>86</v>
      </c>
    </row>
    <row r="186" spans="2:65" s="1" customFormat="1" ht="16.5" customHeight="1">
      <c r="B186" s="30"/>
      <c r="C186" s="126" t="s">
        <v>248</v>
      </c>
      <c r="D186" s="126" t="s">
        <v>124</v>
      </c>
      <c r="E186" s="127" t="s">
        <v>249</v>
      </c>
      <c r="F186" s="128" t="s">
        <v>250</v>
      </c>
      <c r="G186" s="129" t="s">
        <v>153</v>
      </c>
      <c r="H186" s="130">
        <v>1</v>
      </c>
      <c r="I186" s="131"/>
      <c r="J186" s="132">
        <f>ROUND(I186*H186,2)</f>
        <v>0</v>
      </c>
      <c r="K186" s="128" t="s">
        <v>128</v>
      </c>
      <c r="L186" s="30"/>
      <c r="M186" s="133" t="s">
        <v>1</v>
      </c>
      <c r="N186" s="134" t="s">
        <v>41</v>
      </c>
      <c r="P186" s="135">
        <f>O186*H186</f>
        <v>0</v>
      </c>
      <c r="Q186" s="135">
        <v>0</v>
      </c>
      <c r="R186" s="135">
        <f>Q186*H186</f>
        <v>0</v>
      </c>
      <c r="S186" s="135">
        <v>0</v>
      </c>
      <c r="T186" s="136">
        <f>S186*H186</f>
        <v>0</v>
      </c>
      <c r="AR186" s="137" t="s">
        <v>215</v>
      </c>
      <c r="AT186" s="137" t="s">
        <v>124</v>
      </c>
      <c r="AU186" s="137" t="s">
        <v>86</v>
      </c>
      <c r="AY186" s="15" t="s">
        <v>122</v>
      </c>
      <c r="BE186" s="138">
        <f>IF(N186="základní",J186,0)</f>
        <v>0</v>
      </c>
      <c r="BF186" s="138">
        <f>IF(N186="snížená",J186,0)</f>
        <v>0</v>
      </c>
      <c r="BG186" s="138">
        <f>IF(N186="zákl. přenesená",J186,0)</f>
        <v>0</v>
      </c>
      <c r="BH186" s="138">
        <f>IF(N186="sníž. přenesená",J186,0)</f>
        <v>0</v>
      </c>
      <c r="BI186" s="138">
        <f>IF(N186="nulová",J186,0)</f>
        <v>0</v>
      </c>
      <c r="BJ186" s="15" t="s">
        <v>84</v>
      </c>
      <c r="BK186" s="138">
        <f>ROUND(I186*H186,2)</f>
        <v>0</v>
      </c>
      <c r="BL186" s="15" t="s">
        <v>215</v>
      </c>
      <c r="BM186" s="137" t="s">
        <v>251</v>
      </c>
    </row>
    <row r="187" spans="2:65" s="1" customFormat="1" ht="28.8">
      <c r="B187" s="30"/>
      <c r="D187" s="140" t="s">
        <v>155</v>
      </c>
      <c r="F187" s="164" t="s">
        <v>252</v>
      </c>
      <c r="I187" s="165"/>
      <c r="L187" s="30"/>
      <c r="M187" s="166"/>
      <c r="T187" s="54"/>
      <c r="AT187" s="15" t="s">
        <v>155</v>
      </c>
      <c r="AU187" s="15" t="s">
        <v>86</v>
      </c>
    </row>
    <row r="188" spans="2:65" s="11" customFormat="1" ht="22.8" customHeight="1">
      <c r="B188" s="114"/>
      <c r="D188" s="115" t="s">
        <v>75</v>
      </c>
      <c r="E188" s="124" t="s">
        <v>253</v>
      </c>
      <c r="F188" s="124" t="s">
        <v>254</v>
      </c>
      <c r="I188" s="117"/>
      <c r="J188" s="125">
        <f>BK188</f>
        <v>0</v>
      </c>
      <c r="L188" s="114"/>
      <c r="M188" s="119"/>
      <c r="P188" s="120">
        <f>SUM(P189:P190)</f>
        <v>0</v>
      </c>
      <c r="R188" s="120">
        <f>SUM(R189:R190)</f>
        <v>0</v>
      </c>
      <c r="T188" s="121">
        <f>SUM(T189:T190)</f>
        <v>0</v>
      </c>
      <c r="AR188" s="115" t="s">
        <v>150</v>
      </c>
      <c r="AT188" s="122" t="s">
        <v>75</v>
      </c>
      <c r="AU188" s="122" t="s">
        <v>84</v>
      </c>
      <c r="AY188" s="115" t="s">
        <v>122</v>
      </c>
      <c r="BK188" s="123">
        <f>SUM(BK189:BK190)</f>
        <v>0</v>
      </c>
    </row>
    <row r="189" spans="2:65" s="1" customFormat="1" ht="16.5" customHeight="1">
      <c r="B189" s="30"/>
      <c r="C189" s="126" t="s">
        <v>255</v>
      </c>
      <c r="D189" s="126" t="s">
        <v>124</v>
      </c>
      <c r="E189" s="127" t="s">
        <v>256</v>
      </c>
      <c r="F189" s="128" t="s">
        <v>257</v>
      </c>
      <c r="G189" s="129" t="s">
        <v>153</v>
      </c>
      <c r="H189" s="130">
        <v>1</v>
      </c>
      <c r="I189" s="131"/>
      <c r="J189" s="132">
        <f>ROUND(I189*H189,2)</f>
        <v>0</v>
      </c>
      <c r="K189" s="128" t="s">
        <v>128</v>
      </c>
      <c r="L189" s="30"/>
      <c r="M189" s="133" t="s">
        <v>1</v>
      </c>
      <c r="N189" s="134" t="s">
        <v>41</v>
      </c>
      <c r="P189" s="135">
        <f>O189*H189</f>
        <v>0</v>
      </c>
      <c r="Q189" s="135">
        <v>0</v>
      </c>
      <c r="R189" s="135">
        <f>Q189*H189</f>
        <v>0</v>
      </c>
      <c r="S189" s="135">
        <v>0</v>
      </c>
      <c r="T189" s="136">
        <f>S189*H189</f>
        <v>0</v>
      </c>
      <c r="AR189" s="137" t="s">
        <v>215</v>
      </c>
      <c r="AT189" s="137" t="s">
        <v>124</v>
      </c>
      <c r="AU189" s="137" t="s">
        <v>86</v>
      </c>
      <c r="AY189" s="15" t="s">
        <v>122</v>
      </c>
      <c r="BE189" s="138">
        <f>IF(N189="základní",J189,0)</f>
        <v>0</v>
      </c>
      <c r="BF189" s="138">
        <f>IF(N189="snížená",J189,0)</f>
        <v>0</v>
      </c>
      <c r="BG189" s="138">
        <f>IF(N189="zákl. přenesená",J189,0)</f>
        <v>0</v>
      </c>
      <c r="BH189" s="138">
        <f>IF(N189="sníž. přenesená",J189,0)</f>
        <v>0</v>
      </c>
      <c r="BI189" s="138">
        <f>IF(N189="nulová",J189,0)</f>
        <v>0</v>
      </c>
      <c r="BJ189" s="15" t="s">
        <v>84</v>
      </c>
      <c r="BK189" s="138">
        <f>ROUND(I189*H189,2)</f>
        <v>0</v>
      </c>
      <c r="BL189" s="15" t="s">
        <v>215</v>
      </c>
      <c r="BM189" s="137" t="s">
        <v>258</v>
      </c>
    </row>
    <row r="190" spans="2:65" s="1" customFormat="1" ht="38.4">
      <c r="B190" s="30"/>
      <c r="D190" s="140" t="s">
        <v>155</v>
      </c>
      <c r="F190" s="164" t="s">
        <v>259</v>
      </c>
      <c r="I190" s="165"/>
      <c r="L190" s="30"/>
      <c r="M190" s="166"/>
      <c r="T190" s="54"/>
      <c r="AT190" s="15" t="s">
        <v>155</v>
      </c>
      <c r="AU190" s="15" t="s">
        <v>86</v>
      </c>
    </row>
    <row r="191" spans="2:65" s="11" customFormat="1" ht="22.8" customHeight="1">
      <c r="B191" s="114"/>
      <c r="D191" s="115" t="s">
        <v>75</v>
      </c>
      <c r="E191" s="124" t="s">
        <v>260</v>
      </c>
      <c r="F191" s="124" t="s">
        <v>261</v>
      </c>
      <c r="I191" s="117"/>
      <c r="J191" s="125">
        <f>BK191</f>
        <v>0</v>
      </c>
      <c r="L191" s="114"/>
      <c r="M191" s="119"/>
      <c r="P191" s="120">
        <f>SUM(P192:P193)</f>
        <v>0</v>
      </c>
      <c r="R191" s="120">
        <f>SUM(R192:R193)</f>
        <v>0</v>
      </c>
      <c r="T191" s="121">
        <f>SUM(T192:T193)</f>
        <v>0</v>
      </c>
      <c r="AR191" s="115" t="s">
        <v>150</v>
      </c>
      <c r="AT191" s="122" t="s">
        <v>75</v>
      </c>
      <c r="AU191" s="122" t="s">
        <v>84</v>
      </c>
      <c r="AY191" s="115" t="s">
        <v>122</v>
      </c>
      <c r="BK191" s="123">
        <f>SUM(BK192:BK193)</f>
        <v>0</v>
      </c>
    </row>
    <row r="192" spans="2:65" s="1" customFormat="1" ht="16.5" customHeight="1">
      <c r="B192" s="30"/>
      <c r="C192" s="126" t="s">
        <v>262</v>
      </c>
      <c r="D192" s="126" t="s">
        <v>124</v>
      </c>
      <c r="E192" s="127" t="s">
        <v>263</v>
      </c>
      <c r="F192" s="128" t="s">
        <v>261</v>
      </c>
      <c r="G192" s="129" t="s">
        <v>153</v>
      </c>
      <c r="H192" s="130">
        <v>1</v>
      </c>
      <c r="I192" s="131"/>
      <c r="J192" s="132">
        <f>ROUND(I192*H192,2)</f>
        <v>0</v>
      </c>
      <c r="K192" s="128" t="s">
        <v>128</v>
      </c>
      <c r="L192" s="30"/>
      <c r="M192" s="133" t="s">
        <v>1</v>
      </c>
      <c r="N192" s="134" t="s">
        <v>41</v>
      </c>
      <c r="P192" s="135">
        <f>O192*H192</f>
        <v>0</v>
      </c>
      <c r="Q192" s="135">
        <v>0</v>
      </c>
      <c r="R192" s="135">
        <f>Q192*H192</f>
        <v>0</v>
      </c>
      <c r="S192" s="135">
        <v>0</v>
      </c>
      <c r="T192" s="136">
        <f>S192*H192</f>
        <v>0</v>
      </c>
      <c r="AR192" s="137" t="s">
        <v>215</v>
      </c>
      <c r="AT192" s="137" t="s">
        <v>124</v>
      </c>
      <c r="AU192" s="137" t="s">
        <v>86</v>
      </c>
      <c r="AY192" s="15" t="s">
        <v>122</v>
      </c>
      <c r="BE192" s="138">
        <f>IF(N192="základní",J192,0)</f>
        <v>0</v>
      </c>
      <c r="BF192" s="138">
        <f>IF(N192="snížená",J192,0)</f>
        <v>0</v>
      </c>
      <c r="BG192" s="138">
        <f>IF(N192="zákl. přenesená",J192,0)</f>
        <v>0</v>
      </c>
      <c r="BH192" s="138">
        <f>IF(N192="sníž. přenesená",J192,0)</f>
        <v>0</v>
      </c>
      <c r="BI192" s="138">
        <f>IF(N192="nulová",J192,0)</f>
        <v>0</v>
      </c>
      <c r="BJ192" s="15" t="s">
        <v>84</v>
      </c>
      <c r="BK192" s="138">
        <f>ROUND(I192*H192,2)</f>
        <v>0</v>
      </c>
      <c r="BL192" s="15" t="s">
        <v>215</v>
      </c>
      <c r="BM192" s="137" t="s">
        <v>264</v>
      </c>
    </row>
    <row r="193" spans="2:47" s="1" customFormat="1" ht="105.6">
      <c r="B193" s="30"/>
      <c r="D193" s="140" t="s">
        <v>155</v>
      </c>
      <c r="F193" s="164" t="s">
        <v>265</v>
      </c>
      <c r="I193" s="165"/>
      <c r="L193" s="30"/>
      <c r="M193" s="167"/>
      <c r="N193" s="168"/>
      <c r="O193" s="168"/>
      <c r="P193" s="168"/>
      <c r="Q193" s="168"/>
      <c r="R193" s="168"/>
      <c r="S193" s="168"/>
      <c r="T193" s="169"/>
      <c r="AT193" s="15" t="s">
        <v>155</v>
      </c>
      <c r="AU193" s="15" t="s">
        <v>86</v>
      </c>
    </row>
    <row r="194" spans="2:47" s="1" customFormat="1" ht="6.9" customHeight="1">
      <c r="B194" s="42"/>
      <c r="C194" s="43"/>
      <c r="D194" s="43"/>
      <c r="E194" s="43"/>
      <c r="F194" s="43"/>
      <c r="G194" s="43"/>
      <c r="H194" s="43"/>
      <c r="I194" s="43"/>
      <c r="J194" s="43"/>
      <c r="K194" s="43"/>
      <c r="L194" s="30"/>
    </row>
  </sheetData>
  <sheetProtection algorithmName="SHA-512" hashValue="EZDf9nWMWJPJYeSSy9NTN5Urghuh/I49wmcqtAz0+s82TDTxgoaWXht0Z1VUjZZQCIixESUrO/uG0piWCrh5Zg==" saltValue="C5rVjMpgEem227Zt95EI1vpX5njW+9QKOpvaK8UrftZsxEIWhLjovPZqZk6GXyRayuhHK8GE2mJ785t/BXt2kg==" spinCount="100000" sheet="1" objects="1" scenarios="1" formatColumns="0" formatRows="0" autoFilter="0"/>
  <autoFilter ref="C127:K193" xr:uid="{00000000-0009-0000-0000-000001000000}"/>
  <mergeCells count="9">
    <mergeCell ref="E87:H87"/>
    <mergeCell ref="E118:H118"/>
    <mergeCell ref="E120:H12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D.1 - Dokumentace BP</vt:lpstr>
      <vt:lpstr>'D.1 - Dokumentace BP'!Názvy_tisku</vt:lpstr>
      <vt:lpstr>'Rekapitulace stavby'!Názvy_tisku</vt:lpstr>
      <vt:lpstr>'D.1 - Dokumentace BP'!Oblast_tisku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Poboril Marcel</cp:lastModifiedBy>
  <dcterms:created xsi:type="dcterms:W3CDTF">2022-06-10T12:31:37Z</dcterms:created>
  <dcterms:modified xsi:type="dcterms:W3CDTF">2024-04-15T12:32:42Z</dcterms:modified>
</cp:coreProperties>
</file>